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60" yWindow="-45" windowWidth="23250" windowHeight="12480" activeTab="1"/>
  </bookViews>
  <sheets>
    <sheet name="Order" sheetId="1" r:id="rId1"/>
    <sheet name="Quicksheet" sheetId="9" r:id="rId2"/>
    <sheet name="Variables" sheetId="2" r:id="rId3"/>
    <sheet name="Order groups" sheetId="7" r:id="rId4"/>
    <sheet name="Topics" sheetId="8" r:id="rId5"/>
    <sheet name="Assumptions" sheetId="3" r:id="rId6"/>
    <sheet name="Summary" sheetId="4" r:id="rId7"/>
  </sheets>
  <definedNames>
    <definedName name="_xlnm._FilterDatabase" localSheetId="5" hidden="1">Assumptions!$A$1:$B$26</definedName>
    <definedName name="_xlnm._FilterDatabase" localSheetId="0" hidden="1">Order!$A$3:$AZ$360</definedName>
    <definedName name="_xlnm._FilterDatabase" localSheetId="1" hidden="1">Quicksheet!$A$1:$H$358</definedName>
    <definedName name="_xlnm._FilterDatabase" localSheetId="6" hidden="1">Summary!$A$1:$B$5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9" l="1"/>
  <c r="F4" i="9"/>
  <c r="F5" i="9"/>
  <c r="F6" i="9"/>
  <c r="F7" i="9"/>
  <c r="F8" i="9"/>
  <c r="F9" i="9"/>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F134" i="9"/>
  <c r="F135" i="9"/>
  <c r="F136" i="9"/>
  <c r="F137" i="9"/>
  <c r="F138" i="9"/>
  <c r="F139" i="9"/>
  <c r="F140" i="9"/>
  <c r="F141" i="9"/>
  <c r="F142" i="9"/>
  <c r="F143" i="9"/>
  <c r="F144" i="9"/>
  <c r="F145" i="9"/>
  <c r="F146" i="9"/>
  <c r="F147" i="9"/>
  <c r="F148" i="9"/>
  <c r="F149" i="9"/>
  <c r="F150" i="9"/>
  <c r="F151" i="9"/>
  <c r="F152" i="9"/>
  <c r="F153" i="9"/>
  <c r="F154" i="9"/>
  <c r="F155" i="9"/>
  <c r="F156" i="9"/>
  <c r="F157" i="9"/>
  <c r="F158" i="9"/>
  <c r="F159" i="9"/>
  <c r="F160" i="9"/>
  <c r="F161" i="9"/>
  <c r="F162" i="9"/>
  <c r="F163" i="9"/>
  <c r="F164" i="9"/>
  <c r="F165" i="9"/>
  <c r="F166" i="9"/>
  <c r="F167" i="9"/>
  <c r="F168" i="9"/>
  <c r="F169" i="9"/>
  <c r="F170" i="9"/>
  <c r="F171" i="9"/>
  <c r="F172" i="9"/>
  <c r="F173" i="9"/>
  <c r="F174" i="9"/>
  <c r="F175" i="9"/>
  <c r="F176" i="9"/>
  <c r="F177" i="9"/>
  <c r="F178" i="9"/>
  <c r="F179" i="9"/>
  <c r="F180" i="9"/>
  <c r="F181" i="9"/>
  <c r="F182" i="9"/>
  <c r="F183" i="9"/>
  <c r="F184" i="9"/>
  <c r="F185" i="9"/>
  <c r="F186" i="9"/>
  <c r="F187" i="9"/>
  <c r="F188" i="9"/>
  <c r="F189" i="9"/>
  <c r="F190" i="9"/>
  <c r="F191" i="9"/>
  <c r="F192" i="9"/>
  <c r="F193" i="9"/>
  <c r="F194" i="9"/>
  <c r="F195" i="9"/>
  <c r="F196" i="9"/>
  <c r="F197" i="9"/>
  <c r="F198" i="9"/>
  <c r="F199" i="9"/>
  <c r="F200" i="9"/>
  <c r="F201" i="9"/>
  <c r="F202" i="9"/>
  <c r="F203" i="9"/>
  <c r="F204" i="9"/>
  <c r="F205" i="9"/>
  <c r="F206" i="9"/>
  <c r="F207" i="9"/>
  <c r="F208" i="9"/>
  <c r="F209" i="9"/>
  <c r="F210" i="9"/>
  <c r="F211" i="9"/>
  <c r="F212" i="9"/>
  <c r="F213" i="9"/>
  <c r="F214" i="9"/>
  <c r="F215" i="9"/>
  <c r="F216" i="9"/>
  <c r="F217" i="9"/>
  <c r="F218" i="9"/>
  <c r="F219" i="9"/>
  <c r="F220" i="9"/>
  <c r="F221" i="9"/>
  <c r="F222" i="9"/>
  <c r="F223" i="9"/>
  <c r="F224" i="9"/>
  <c r="F225" i="9"/>
  <c r="F226" i="9"/>
  <c r="F227" i="9"/>
  <c r="F228" i="9"/>
  <c r="F229" i="9"/>
  <c r="F230" i="9"/>
  <c r="F231" i="9"/>
  <c r="F232" i="9"/>
  <c r="F233" i="9"/>
  <c r="F234" i="9"/>
  <c r="F235" i="9"/>
  <c r="F236" i="9"/>
  <c r="F237" i="9"/>
  <c r="F238" i="9"/>
  <c r="F239" i="9"/>
  <c r="F240" i="9"/>
  <c r="F241" i="9"/>
  <c r="F242" i="9"/>
  <c r="F243" i="9"/>
  <c r="F244" i="9"/>
  <c r="F245" i="9"/>
  <c r="F246" i="9"/>
  <c r="F247" i="9"/>
  <c r="F248" i="9"/>
  <c r="F249" i="9"/>
  <c r="F250" i="9"/>
  <c r="F251" i="9"/>
  <c r="F252" i="9"/>
  <c r="F253" i="9"/>
  <c r="F254" i="9"/>
  <c r="F255" i="9"/>
  <c r="F256" i="9"/>
  <c r="F257" i="9"/>
  <c r="F258" i="9"/>
  <c r="F259" i="9"/>
  <c r="F260" i="9"/>
  <c r="F261" i="9"/>
  <c r="F262" i="9"/>
  <c r="F263" i="9"/>
  <c r="F264" i="9"/>
  <c r="F265" i="9"/>
  <c r="F266" i="9"/>
  <c r="F267" i="9"/>
  <c r="F268" i="9"/>
  <c r="F269" i="9"/>
  <c r="F270" i="9"/>
  <c r="F271" i="9"/>
  <c r="F272" i="9"/>
  <c r="F273" i="9"/>
  <c r="F274" i="9"/>
  <c r="F275" i="9"/>
  <c r="F276" i="9"/>
  <c r="F277" i="9"/>
  <c r="F278" i="9"/>
  <c r="F279" i="9"/>
  <c r="F280" i="9"/>
  <c r="F281" i="9"/>
  <c r="F282" i="9"/>
  <c r="F283" i="9"/>
  <c r="F284" i="9"/>
  <c r="F285" i="9"/>
  <c r="F286" i="9"/>
  <c r="F287" i="9"/>
  <c r="F288" i="9"/>
  <c r="F289" i="9"/>
  <c r="F290" i="9"/>
  <c r="F291" i="9"/>
  <c r="F292" i="9"/>
  <c r="F293" i="9"/>
  <c r="F294" i="9"/>
  <c r="F295" i="9"/>
  <c r="F296" i="9"/>
  <c r="F297" i="9"/>
  <c r="F298" i="9"/>
  <c r="F299" i="9"/>
  <c r="F300" i="9"/>
  <c r="F301" i="9"/>
  <c r="F302" i="9"/>
  <c r="F303" i="9"/>
  <c r="F304" i="9"/>
  <c r="F305" i="9"/>
  <c r="F306" i="9"/>
  <c r="F307" i="9"/>
  <c r="F308" i="9"/>
  <c r="F309" i="9"/>
  <c r="F310" i="9"/>
  <c r="F311" i="9"/>
  <c r="F312" i="9"/>
  <c r="F313" i="9"/>
  <c r="F314" i="9"/>
  <c r="F315" i="9"/>
  <c r="F316" i="9"/>
  <c r="F317" i="9"/>
  <c r="F318" i="9"/>
  <c r="F319" i="9"/>
  <c r="F320" i="9"/>
  <c r="F321" i="9"/>
  <c r="F322" i="9"/>
  <c r="F323" i="9"/>
  <c r="F324" i="9"/>
  <c r="F325" i="9"/>
  <c r="F326" i="9"/>
  <c r="F327" i="9"/>
  <c r="F328" i="9"/>
  <c r="F329" i="9"/>
  <c r="F330" i="9"/>
  <c r="F331" i="9"/>
  <c r="F332" i="9"/>
  <c r="F333" i="9"/>
  <c r="F334" i="9"/>
  <c r="F335" i="9"/>
  <c r="F336" i="9"/>
  <c r="F337" i="9"/>
  <c r="F338" i="9"/>
  <c r="F339" i="9"/>
  <c r="F340" i="9"/>
  <c r="F341" i="9"/>
  <c r="F342" i="9"/>
  <c r="F343" i="9"/>
  <c r="F344" i="9"/>
  <c r="F345" i="9"/>
  <c r="F346" i="9"/>
  <c r="F347" i="9"/>
  <c r="F348" i="9"/>
  <c r="F349" i="9"/>
  <c r="F350" i="9"/>
  <c r="F351" i="9"/>
  <c r="F352" i="9"/>
  <c r="F353" i="9"/>
  <c r="F354" i="9"/>
  <c r="F355" i="9"/>
  <c r="F356" i="9"/>
  <c r="F357" i="9"/>
  <c r="F358" i="9"/>
  <c r="F2" i="9"/>
  <c r="E3" i="9"/>
  <c r="E4" i="9"/>
  <c r="E5" i="9"/>
  <c r="E6" i="9"/>
  <c r="E7" i="9"/>
  <c r="E8" i="9"/>
  <c r="E9" i="9"/>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0" i="9"/>
  <c r="E71" i="9"/>
  <c r="E72" i="9"/>
  <c r="E73" i="9"/>
  <c r="E74" i="9"/>
  <c r="E75" i="9"/>
  <c r="E76" i="9"/>
  <c r="E77" i="9"/>
  <c r="E78" i="9"/>
  <c r="E79" i="9"/>
  <c r="E80" i="9"/>
  <c r="E81" i="9"/>
  <c r="E82" i="9"/>
  <c r="E83" i="9"/>
  <c r="E84" i="9"/>
  <c r="E85" i="9"/>
  <c r="E86" i="9"/>
  <c r="E87" i="9"/>
  <c r="E88" i="9"/>
  <c r="E89" i="9"/>
  <c r="E90" i="9"/>
  <c r="E91" i="9"/>
  <c r="E92" i="9"/>
  <c r="E93" i="9"/>
  <c r="E94" i="9"/>
  <c r="E95" i="9"/>
  <c r="E96" i="9"/>
  <c r="E97" i="9"/>
  <c r="E98" i="9"/>
  <c r="E99" i="9"/>
  <c r="E100" i="9"/>
  <c r="E101" i="9"/>
  <c r="E102" i="9"/>
  <c r="E103" i="9"/>
  <c r="E104" i="9"/>
  <c r="E105" i="9"/>
  <c r="E106" i="9"/>
  <c r="E107" i="9"/>
  <c r="E108" i="9"/>
  <c r="E109" i="9"/>
  <c r="E110" i="9"/>
  <c r="E111" i="9"/>
  <c r="E112" i="9"/>
  <c r="E113" i="9"/>
  <c r="E114" i="9"/>
  <c r="E115" i="9"/>
  <c r="E116" i="9"/>
  <c r="E117" i="9"/>
  <c r="E118" i="9"/>
  <c r="E119" i="9"/>
  <c r="E120" i="9"/>
  <c r="E121" i="9"/>
  <c r="E122" i="9"/>
  <c r="E123" i="9"/>
  <c r="E124" i="9"/>
  <c r="E125" i="9"/>
  <c r="E126" i="9"/>
  <c r="E127" i="9"/>
  <c r="E128" i="9"/>
  <c r="E129" i="9"/>
  <c r="E130" i="9"/>
  <c r="E131" i="9"/>
  <c r="E132" i="9"/>
  <c r="E133" i="9"/>
  <c r="E134" i="9"/>
  <c r="E135" i="9"/>
  <c r="E136" i="9"/>
  <c r="E137" i="9"/>
  <c r="E138" i="9"/>
  <c r="E139" i="9"/>
  <c r="E140" i="9"/>
  <c r="E141" i="9"/>
  <c r="E142" i="9"/>
  <c r="E143" i="9"/>
  <c r="E144" i="9"/>
  <c r="E145" i="9"/>
  <c r="E146" i="9"/>
  <c r="E147" i="9"/>
  <c r="E148" i="9"/>
  <c r="E149" i="9"/>
  <c r="E150" i="9"/>
  <c r="E151" i="9"/>
  <c r="E152" i="9"/>
  <c r="E153" i="9"/>
  <c r="E154" i="9"/>
  <c r="E155" i="9"/>
  <c r="E156" i="9"/>
  <c r="E157" i="9"/>
  <c r="E158" i="9"/>
  <c r="E159" i="9"/>
  <c r="E160" i="9"/>
  <c r="E161" i="9"/>
  <c r="E162" i="9"/>
  <c r="E163" i="9"/>
  <c r="E164" i="9"/>
  <c r="E165" i="9"/>
  <c r="E166" i="9"/>
  <c r="E167" i="9"/>
  <c r="E168" i="9"/>
  <c r="E169" i="9"/>
  <c r="E170" i="9"/>
  <c r="E171" i="9"/>
  <c r="E172" i="9"/>
  <c r="E173" i="9"/>
  <c r="E174" i="9"/>
  <c r="E175" i="9"/>
  <c r="E176" i="9"/>
  <c r="E177" i="9"/>
  <c r="E178" i="9"/>
  <c r="E179" i="9"/>
  <c r="E180" i="9"/>
  <c r="E181" i="9"/>
  <c r="E182" i="9"/>
  <c r="E183" i="9"/>
  <c r="E184" i="9"/>
  <c r="E185" i="9"/>
  <c r="E186" i="9"/>
  <c r="E187" i="9"/>
  <c r="E188" i="9"/>
  <c r="E189" i="9"/>
  <c r="E190" i="9"/>
  <c r="E191" i="9"/>
  <c r="E192" i="9"/>
  <c r="E193" i="9"/>
  <c r="E194" i="9"/>
  <c r="E195" i="9"/>
  <c r="E196" i="9"/>
  <c r="E197" i="9"/>
  <c r="E198" i="9"/>
  <c r="E199" i="9"/>
  <c r="E200" i="9"/>
  <c r="E201" i="9"/>
  <c r="E202" i="9"/>
  <c r="E203" i="9"/>
  <c r="E204" i="9"/>
  <c r="E205" i="9"/>
  <c r="E206" i="9"/>
  <c r="E207" i="9"/>
  <c r="E208" i="9"/>
  <c r="E209" i="9"/>
  <c r="E210" i="9"/>
  <c r="E211" i="9"/>
  <c r="E212" i="9"/>
  <c r="E213" i="9"/>
  <c r="E214" i="9"/>
  <c r="E215" i="9"/>
  <c r="E216" i="9"/>
  <c r="E217" i="9"/>
  <c r="E218" i="9"/>
  <c r="E219" i="9"/>
  <c r="E220" i="9"/>
  <c r="E221" i="9"/>
  <c r="E222" i="9"/>
  <c r="E223" i="9"/>
  <c r="E224" i="9"/>
  <c r="E225" i="9"/>
  <c r="E226" i="9"/>
  <c r="E227" i="9"/>
  <c r="E228" i="9"/>
  <c r="E229" i="9"/>
  <c r="E230" i="9"/>
  <c r="E231" i="9"/>
  <c r="E232" i="9"/>
  <c r="E233" i="9"/>
  <c r="E234" i="9"/>
  <c r="E235" i="9"/>
  <c r="E236" i="9"/>
  <c r="E237" i="9"/>
  <c r="E238" i="9"/>
  <c r="E239" i="9"/>
  <c r="E240" i="9"/>
  <c r="E241" i="9"/>
  <c r="E242" i="9"/>
  <c r="E243" i="9"/>
  <c r="E244" i="9"/>
  <c r="E245" i="9"/>
  <c r="E246" i="9"/>
  <c r="E247" i="9"/>
  <c r="E248" i="9"/>
  <c r="E249" i="9"/>
  <c r="E250" i="9"/>
  <c r="E251" i="9"/>
  <c r="E252" i="9"/>
  <c r="E253" i="9"/>
  <c r="E254" i="9"/>
  <c r="E255" i="9"/>
  <c r="E256" i="9"/>
  <c r="E257" i="9"/>
  <c r="E258" i="9"/>
  <c r="E259" i="9"/>
  <c r="E260" i="9"/>
  <c r="E261" i="9"/>
  <c r="E262" i="9"/>
  <c r="E263" i="9"/>
  <c r="E264" i="9"/>
  <c r="E265" i="9"/>
  <c r="E266" i="9"/>
  <c r="E267" i="9"/>
  <c r="E268" i="9"/>
  <c r="E269" i="9"/>
  <c r="E270" i="9"/>
  <c r="E271" i="9"/>
  <c r="E272" i="9"/>
  <c r="E273" i="9"/>
  <c r="E274" i="9"/>
  <c r="E275" i="9"/>
  <c r="E276" i="9"/>
  <c r="E277" i="9"/>
  <c r="E278" i="9"/>
  <c r="E279" i="9"/>
  <c r="E280" i="9"/>
  <c r="E281" i="9"/>
  <c r="E282" i="9"/>
  <c r="E283" i="9"/>
  <c r="E284" i="9"/>
  <c r="E285" i="9"/>
  <c r="E286" i="9"/>
  <c r="E287" i="9"/>
  <c r="E288" i="9"/>
  <c r="E289" i="9"/>
  <c r="E290" i="9"/>
  <c r="E291" i="9"/>
  <c r="E292" i="9"/>
  <c r="E293" i="9"/>
  <c r="E294" i="9"/>
  <c r="E295" i="9"/>
  <c r="E296" i="9"/>
  <c r="E297" i="9"/>
  <c r="E298" i="9"/>
  <c r="E299" i="9"/>
  <c r="E300" i="9"/>
  <c r="E301" i="9"/>
  <c r="E302" i="9"/>
  <c r="E303" i="9"/>
  <c r="E304" i="9"/>
  <c r="E305" i="9"/>
  <c r="E306" i="9"/>
  <c r="E307" i="9"/>
  <c r="E308" i="9"/>
  <c r="E309" i="9"/>
  <c r="E310" i="9"/>
  <c r="E311" i="9"/>
  <c r="E312" i="9"/>
  <c r="E313" i="9"/>
  <c r="E314" i="9"/>
  <c r="E315" i="9"/>
  <c r="E316" i="9"/>
  <c r="E317" i="9"/>
  <c r="E318" i="9"/>
  <c r="E319" i="9"/>
  <c r="E320" i="9"/>
  <c r="E321" i="9"/>
  <c r="E322" i="9"/>
  <c r="E323" i="9"/>
  <c r="E324" i="9"/>
  <c r="E325" i="9"/>
  <c r="E326" i="9"/>
  <c r="E327" i="9"/>
  <c r="E328" i="9"/>
  <c r="E329" i="9"/>
  <c r="E330" i="9"/>
  <c r="E331" i="9"/>
  <c r="E332" i="9"/>
  <c r="E333" i="9"/>
  <c r="E334" i="9"/>
  <c r="E335" i="9"/>
  <c r="E336" i="9"/>
  <c r="E337" i="9"/>
  <c r="E338" i="9"/>
  <c r="E339" i="9"/>
  <c r="E340" i="9"/>
  <c r="E341" i="9"/>
  <c r="E342" i="9"/>
  <c r="E343" i="9"/>
  <c r="E344" i="9"/>
  <c r="E345" i="9"/>
  <c r="E346" i="9"/>
  <c r="E347" i="9"/>
  <c r="E348" i="9"/>
  <c r="E349" i="9"/>
  <c r="E350" i="9"/>
  <c r="E351" i="9"/>
  <c r="E352" i="9"/>
  <c r="E353" i="9"/>
  <c r="E354" i="9"/>
  <c r="E355" i="9"/>
  <c r="E356" i="9"/>
  <c r="E357" i="9"/>
  <c r="E358" i="9"/>
  <c r="E2" i="9"/>
  <c r="B3" i="9"/>
  <c r="B4" i="9"/>
  <c r="B5" i="9"/>
  <c r="B6" i="9"/>
  <c r="B7" i="9"/>
  <c r="B8" i="9"/>
  <c r="B9" i="9"/>
  <c r="B10" i="9"/>
  <c r="B11" i="9"/>
  <c r="B12" i="9"/>
  <c r="B13" i="9"/>
  <c r="B14" i="9"/>
  <c r="B15" i="9"/>
  <c r="B16" i="9"/>
  <c r="B17" i="9"/>
  <c r="B18" i="9"/>
  <c r="B19" i="9"/>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11" i="9"/>
  <c r="B112" i="9"/>
  <c r="B113" i="9"/>
  <c r="B114" i="9"/>
  <c r="B115" i="9"/>
  <c r="B116" i="9"/>
  <c r="B117" i="9"/>
  <c r="B118" i="9"/>
  <c r="B119" i="9"/>
  <c r="B120" i="9"/>
  <c r="B121" i="9"/>
  <c r="B122" i="9"/>
  <c r="B123" i="9"/>
  <c r="B124" i="9"/>
  <c r="B125" i="9"/>
  <c r="B126" i="9"/>
  <c r="B127" i="9"/>
  <c r="B128" i="9"/>
  <c r="B129" i="9"/>
  <c r="B130" i="9"/>
  <c r="B131" i="9"/>
  <c r="B132" i="9"/>
  <c r="B133" i="9"/>
  <c r="B134" i="9"/>
  <c r="B135" i="9"/>
  <c r="B136" i="9"/>
  <c r="B137" i="9"/>
  <c r="B138" i="9"/>
  <c r="B139" i="9"/>
  <c r="B140" i="9"/>
  <c r="B141" i="9"/>
  <c r="B142" i="9"/>
  <c r="B143" i="9"/>
  <c r="B144" i="9"/>
  <c r="B145" i="9"/>
  <c r="B146" i="9"/>
  <c r="B147" i="9"/>
  <c r="B148" i="9"/>
  <c r="B149" i="9"/>
  <c r="B150" i="9"/>
  <c r="B151" i="9"/>
  <c r="B152" i="9"/>
  <c r="B153" i="9"/>
  <c r="B154" i="9"/>
  <c r="B155" i="9"/>
  <c r="B156" i="9"/>
  <c r="B157" i="9"/>
  <c r="B158" i="9"/>
  <c r="B159" i="9"/>
  <c r="B160" i="9"/>
  <c r="B161" i="9"/>
  <c r="B162" i="9"/>
  <c r="B163" i="9"/>
  <c r="B164" i="9"/>
  <c r="B165" i="9"/>
  <c r="B166" i="9"/>
  <c r="B167" i="9"/>
  <c r="B168" i="9"/>
  <c r="B169" i="9"/>
  <c r="B170" i="9"/>
  <c r="B171" i="9"/>
  <c r="B172" i="9"/>
  <c r="B173" i="9"/>
  <c r="B174" i="9"/>
  <c r="B175" i="9"/>
  <c r="B176" i="9"/>
  <c r="B177" i="9"/>
  <c r="B178" i="9"/>
  <c r="B179" i="9"/>
  <c r="B180" i="9"/>
  <c r="B181" i="9"/>
  <c r="B182" i="9"/>
  <c r="B183" i="9"/>
  <c r="B184" i="9"/>
  <c r="B185" i="9"/>
  <c r="B186" i="9"/>
  <c r="B187" i="9"/>
  <c r="B188" i="9"/>
  <c r="B189" i="9"/>
  <c r="B190" i="9"/>
  <c r="B191" i="9"/>
  <c r="B192" i="9"/>
  <c r="B193" i="9"/>
  <c r="B194" i="9"/>
  <c r="B195" i="9"/>
  <c r="B196" i="9"/>
  <c r="B197" i="9"/>
  <c r="B198" i="9"/>
  <c r="B199" i="9"/>
  <c r="B200" i="9"/>
  <c r="B201" i="9"/>
  <c r="B202" i="9"/>
  <c r="B203" i="9"/>
  <c r="B204" i="9"/>
  <c r="B205" i="9"/>
  <c r="B206" i="9"/>
  <c r="B207" i="9"/>
  <c r="B208" i="9"/>
  <c r="B209" i="9"/>
  <c r="B210" i="9"/>
  <c r="B211" i="9"/>
  <c r="B212" i="9"/>
  <c r="B213" i="9"/>
  <c r="B214" i="9"/>
  <c r="B215" i="9"/>
  <c r="B216" i="9"/>
  <c r="B217" i="9"/>
  <c r="B218" i="9"/>
  <c r="B219" i="9"/>
  <c r="B220" i="9"/>
  <c r="B221" i="9"/>
  <c r="B222" i="9"/>
  <c r="B223" i="9"/>
  <c r="B224" i="9"/>
  <c r="B225" i="9"/>
  <c r="B226" i="9"/>
  <c r="B227" i="9"/>
  <c r="B228" i="9"/>
  <c r="B229" i="9"/>
  <c r="B230" i="9"/>
  <c r="B231" i="9"/>
  <c r="B232" i="9"/>
  <c r="B233" i="9"/>
  <c r="B234" i="9"/>
  <c r="B235" i="9"/>
  <c r="B236" i="9"/>
  <c r="B237" i="9"/>
  <c r="B238" i="9"/>
  <c r="B239" i="9"/>
  <c r="B240" i="9"/>
  <c r="B241" i="9"/>
  <c r="B242" i="9"/>
  <c r="B243" i="9"/>
  <c r="B244" i="9"/>
  <c r="B245" i="9"/>
  <c r="B246" i="9"/>
  <c r="B247" i="9"/>
  <c r="B248" i="9"/>
  <c r="B249" i="9"/>
  <c r="B250" i="9"/>
  <c r="B251" i="9"/>
  <c r="B252" i="9"/>
  <c r="B253" i="9"/>
  <c r="B254" i="9"/>
  <c r="B255" i="9"/>
  <c r="B256" i="9"/>
  <c r="B257" i="9"/>
  <c r="B258" i="9"/>
  <c r="B259" i="9"/>
  <c r="B260" i="9"/>
  <c r="B261" i="9"/>
  <c r="B262" i="9"/>
  <c r="B263" i="9"/>
  <c r="B264" i="9"/>
  <c r="B265" i="9"/>
  <c r="B266" i="9"/>
  <c r="B267" i="9"/>
  <c r="B268" i="9"/>
  <c r="B269" i="9"/>
  <c r="B270" i="9"/>
  <c r="B271" i="9"/>
  <c r="B272" i="9"/>
  <c r="B273" i="9"/>
  <c r="B274" i="9"/>
  <c r="B275" i="9"/>
  <c r="B276" i="9"/>
  <c r="B277" i="9"/>
  <c r="B278" i="9"/>
  <c r="B279" i="9"/>
  <c r="B280" i="9"/>
  <c r="B281" i="9"/>
  <c r="B282" i="9"/>
  <c r="B283" i="9"/>
  <c r="B284" i="9"/>
  <c r="B285" i="9"/>
  <c r="B286" i="9"/>
  <c r="B287" i="9"/>
  <c r="B288" i="9"/>
  <c r="B289" i="9"/>
  <c r="B290" i="9"/>
  <c r="B291" i="9"/>
  <c r="B292" i="9"/>
  <c r="B293" i="9"/>
  <c r="B294" i="9"/>
  <c r="B295" i="9"/>
  <c r="B296" i="9"/>
  <c r="B297" i="9"/>
  <c r="B298" i="9"/>
  <c r="B299" i="9"/>
  <c r="B300" i="9"/>
  <c r="B301" i="9"/>
  <c r="B302" i="9"/>
  <c r="B303" i="9"/>
  <c r="B304" i="9"/>
  <c r="B305" i="9"/>
  <c r="B306" i="9"/>
  <c r="B307" i="9"/>
  <c r="B308" i="9"/>
  <c r="B309" i="9"/>
  <c r="B310" i="9"/>
  <c r="B311" i="9"/>
  <c r="B312" i="9"/>
  <c r="B313" i="9"/>
  <c r="B314" i="9"/>
  <c r="B315" i="9"/>
  <c r="B316" i="9"/>
  <c r="B317" i="9"/>
  <c r="B318" i="9"/>
  <c r="B319" i="9"/>
  <c r="B320" i="9"/>
  <c r="B321" i="9"/>
  <c r="B322" i="9"/>
  <c r="B323" i="9"/>
  <c r="B324" i="9"/>
  <c r="B325" i="9"/>
  <c r="B326" i="9"/>
  <c r="B327" i="9"/>
  <c r="B328" i="9"/>
  <c r="B329" i="9"/>
  <c r="B330" i="9"/>
  <c r="B331" i="9"/>
  <c r="B332" i="9"/>
  <c r="B333" i="9"/>
  <c r="B334" i="9"/>
  <c r="B335" i="9"/>
  <c r="B336" i="9"/>
  <c r="B337" i="9"/>
  <c r="B338" i="9"/>
  <c r="B339" i="9"/>
  <c r="B340" i="9"/>
  <c r="B341" i="9"/>
  <c r="B342" i="9"/>
  <c r="B343" i="9"/>
  <c r="B344" i="9"/>
  <c r="B345" i="9"/>
  <c r="B346" i="9"/>
  <c r="B347" i="9"/>
  <c r="B348" i="9"/>
  <c r="B349" i="9"/>
  <c r="B350" i="9"/>
  <c r="B351" i="9"/>
  <c r="B352" i="9"/>
  <c r="B353" i="9"/>
  <c r="B354" i="9"/>
  <c r="B355" i="9"/>
  <c r="B356" i="9"/>
  <c r="B357" i="9"/>
  <c r="B358" i="9"/>
  <c r="B2" i="9"/>
  <c r="A3" i="9"/>
  <c r="A4"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2" i="9"/>
  <c r="C3" i="9"/>
  <c r="C4" i="9"/>
  <c r="C5" i="9"/>
  <c r="C6" i="9"/>
  <c r="C7" i="9"/>
  <c r="C8" i="9"/>
  <c r="C9" i="9"/>
  <c r="C10" i="9"/>
  <c r="C11" i="9"/>
  <c r="C12" i="9"/>
  <c r="C13" i="9"/>
  <c r="C14" i="9"/>
  <c r="C15" i="9"/>
  <c r="C16" i="9"/>
  <c r="C17" i="9"/>
  <c r="C18" i="9"/>
  <c r="C19" i="9"/>
  <c r="C20" i="9"/>
  <c r="C21" i="9"/>
  <c r="C22" i="9"/>
  <c r="C23" i="9"/>
  <c r="C24" i="9"/>
  <c r="C25" i="9"/>
  <c r="C26" i="9"/>
  <c r="C27" i="9"/>
  <c r="C28" i="9"/>
  <c r="C29" i="9"/>
  <c r="C30" i="9"/>
  <c r="C31" i="9"/>
  <c r="C32" i="9"/>
  <c r="C33" i="9"/>
  <c r="C34" i="9"/>
  <c r="C35" i="9"/>
  <c r="C36" i="9"/>
  <c r="C37" i="9"/>
  <c r="C38" i="9"/>
  <c r="C39" i="9"/>
  <c r="C40" i="9"/>
  <c r="C41" i="9"/>
  <c r="C42" i="9"/>
  <c r="C43" i="9"/>
  <c r="C44" i="9"/>
  <c r="C45" i="9"/>
  <c r="C46" i="9"/>
  <c r="C47" i="9"/>
  <c r="C48" i="9"/>
  <c r="C49" i="9"/>
  <c r="C50" i="9"/>
  <c r="C51" i="9"/>
  <c r="C52" i="9"/>
  <c r="C53" i="9"/>
  <c r="C54" i="9"/>
  <c r="C55" i="9"/>
  <c r="C56" i="9"/>
  <c r="C57" i="9"/>
  <c r="C58" i="9"/>
  <c r="C59" i="9"/>
  <c r="C60" i="9"/>
  <c r="C61" i="9"/>
  <c r="C62" i="9"/>
  <c r="C63" i="9"/>
  <c r="C64" i="9"/>
  <c r="C65" i="9"/>
  <c r="C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C127" i="9"/>
  <c r="C128" i="9"/>
  <c r="C129" i="9"/>
  <c r="C130" i="9"/>
  <c r="C131" i="9"/>
  <c r="C132" i="9"/>
  <c r="C133" i="9"/>
  <c r="C134" i="9"/>
  <c r="C135" i="9"/>
  <c r="C136" i="9"/>
  <c r="C137" i="9"/>
  <c r="C138" i="9"/>
  <c r="C139" i="9"/>
  <c r="C140" i="9"/>
  <c r="C141" i="9"/>
  <c r="C142" i="9"/>
  <c r="C143" i="9"/>
  <c r="C144" i="9"/>
  <c r="C145" i="9"/>
  <c r="C146" i="9"/>
  <c r="C147" i="9"/>
  <c r="C148" i="9"/>
  <c r="C149" i="9"/>
  <c r="C150" i="9"/>
  <c r="C151" i="9"/>
  <c r="C152" i="9"/>
  <c r="C153" i="9"/>
  <c r="C154" i="9"/>
  <c r="C155" i="9"/>
  <c r="C156" i="9"/>
  <c r="C157" i="9"/>
  <c r="C158" i="9"/>
  <c r="C159" i="9"/>
  <c r="C160" i="9"/>
  <c r="C161" i="9"/>
  <c r="C162" i="9"/>
  <c r="C163" i="9"/>
  <c r="C164" i="9"/>
  <c r="C165" i="9"/>
  <c r="C166" i="9"/>
  <c r="C167" i="9"/>
  <c r="C168" i="9"/>
  <c r="C169" i="9"/>
  <c r="C170" i="9"/>
  <c r="C171" i="9"/>
  <c r="C172" i="9"/>
  <c r="C173" i="9"/>
  <c r="C174" i="9"/>
  <c r="C175" i="9"/>
  <c r="C176" i="9"/>
  <c r="C177" i="9"/>
  <c r="C178" i="9"/>
  <c r="C179" i="9"/>
  <c r="C180" i="9"/>
  <c r="C181" i="9"/>
  <c r="C182" i="9"/>
  <c r="C183" i="9"/>
  <c r="C184" i="9"/>
  <c r="C185" i="9"/>
  <c r="C186" i="9"/>
  <c r="C187" i="9"/>
  <c r="C188" i="9"/>
  <c r="C189" i="9"/>
  <c r="C190" i="9"/>
  <c r="C191" i="9"/>
  <c r="C192" i="9"/>
  <c r="C193" i="9"/>
  <c r="C194" i="9"/>
  <c r="C195" i="9"/>
  <c r="C196" i="9"/>
  <c r="C197" i="9"/>
  <c r="C198" i="9"/>
  <c r="C199" i="9"/>
  <c r="C200" i="9"/>
  <c r="C201" i="9"/>
  <c r="C202" i="9"/>
  <c r="C203" i="9"/>
  <c r="C204" i="9"/>
  <c r="C205" i="9"/>
  <c r="C206" i="9"/>
  <c r="C207" i="9"/>
  <c r="C208" i="9"/>
  <c r="C209" i="9"/>
  <c r="C210" i="9"/>
  <c r="C211" i="9"/>
  <c r="C212" i="9"/>
  <c r="C213" i="9"/>
  <c r="C214" i="9"/>
  <c r="C215" i="9"/>
  <c r="C216" i="9"/>
  <c r="C217" i="9"/>
  <c r="C218" i="9"/>
  <c r="C219" i="9"/>
  <c r="C220" i="9"/>
  <c r="C221" i="9"/>
  <c r="C222" i="9"/>
  <c r="C223" i="9"/>
  <c r="C224" i="9"/>
  <c r="C225" i="9"/>
  <c r="C226" i="9"/>
  <c r="C227" i="9"/>
  <c r="C228" i="9"/>
  <c r="C229" i="9"/>
  <c r="C230" i="9"/>
  <c r="C231" i="9"/>
  <c r="C232" i="9"/>
  <c r="C233" i="9"/>
  <c r="C234" i="9"/>
  <c r="C235" i="9"/>
  <c r="C236" i="9"/>
  <c r="C237" i="9"/>
  <c r="C238" i="9"/>
  <c r="C239" i="9"/>
  <c r="C240" i="9"/>
  <c r="C241" i="9"/>
  <c r="C242" i="9"/>
  <c r="C243" i="9"/>
  <c r="C244" i="9"/>
  <c r="C245" i="9"/>
  <c r="C246" i="9"/>
  <c r="C247" i="9"/>
  <c r="C248" i="9"/>
  <c r="C249" i="9"/>
  <c r="C250" i="9"/>
  <c r="C251" i="9"/>
  <c r="C252" i="9"/>
  <c r="C253" i="9"/>
  <c r="C254" i="9"/>
  <c r="C255" i="9"/>
  <c r="C256" i="9"/>
  <c r="C257" i="9"/>
  <c r="C258" i="9"/>
  <c r="C259" i="9"/>
  <c r="C260" i="9"/>
  <c r="C261" i="9"/>
  <c r="C262" i="9"/>
  <c r="C263" i="9"/>
  <c r="C264" i="9"/>
  <c r="C265" i="9"/>
  <c r="C266" i="9"/>
  <c r="C267" i="9"/>
  <c r="C268" i="9"/>
  <c r="C269" i="9"/>
  <c r="C270" i="9"/>
  <c r="C271" i="9"/>
  <c r="C272" i="9"/>
  <c r="C273" i="9"/>
  <c r="C274" i="9"/>
  <c r="C275" i="9"/>
  <c r="C276" i="9"/>
  <c r="C277" i="9"/>
  <c r="C278" i="9"/>
  <c r="C279" i="9"/>
  <c r="C280" i="9"/>
  <c r="C281" i="9"/>
  <c r="C282" i="9"/>
  <c r="C283" i="9"/>
  <c r="C284" i="9"/>
  <c r="C285" i="9"/>
  <c r="C286" i="9"/>
  <c r="C287" i="9"/>
  <c r="C288" i="9"/>
  <c r="C289" i="9"/>
  <c r="C290" i="9"/>
  <c r="C291" i="9"/>
  <c r="C292" i="9"/>
  <c r="C293" i="9"/>
  <c r="C294" i="9"/>
  <c r="C295" i="9"/>
  <c r="C296" i="9"/>
  <c r="C297" i="9"/>
  <c r="C298" i="9"/>
  <c r="C299" i="9"/>
  <c r="C300" i="9"/>
  <c r="C301" i="9"/>
  <c r="C302" i="9"/>
  <c r="C303" i="9"/>
  <c r="C304" i="9"/>
  <c r="C305" i="9"/>
  <c r="C306" i="9"/>
  <c r="C307" i="9"/>
  <c r="C308" i="9"/>
  <c r="C309" i="9"/>
  <c r="C310" i="9"/>
  <c r="C311" i="9"/>
  <c r="C312" i="9"/>
  <c r="C313" i="9"/>
  <c r="C314" i="9"/>
  <c r="C315" i="9"/>
  <c r="C316" i="9"/>
  <c r="C317" i="9"/>
  <c r="C318" i="9"/>
  <c r="C319" i="9"/>
  <c r="C320" i="9"/>
  <c r="C321" i="9"/>
  <c r="C322" i="9"/>
  <c r="C323" i="9"/>
  <c r="C324" i="9"/>
  <c r="C325" i="9"/>
  <c r="C326" i="9"/>
  <c r="C327" i="9"/>
  <c r="C328" i="9"/>
  <c r="C329" i="9"/>
  <c r="C330" i="9"/>
  <c r="C331" i="9"/>
  <c r="C332" i="9"/>
  <c r="C333" i="9"/>
  <c r="C334" i="9"/>
  <c r="C335" i="9"/>
  <c r="C336" i="9"/>
  <c r="C337" i="9"/>
  <c r="C338" i="9"/>
  <c r="C339" i="9"/>
  <c r="C340" i="9"/>
  <c r="C341" i="9"/>
  <c r="C342" i="9"/>
  <c r="C343" i="9"/>
  <c r="C344" i="9"/>
  <c r="C345" i="9"/>
  <c r="C346" i="9"/>
  <c r="C347" i="9"/>
  <c r="C348" i="9"/>
  <c r="C349" i="9"/>
  <c r="C350" i="9"/>
  <c r="C351" i="9"/>
  <c r="C352" i="9"/>
  <c r="C353" i="9"/>
  <c r="C354" i="9"/>
  <c r="C355" i="9"/>
  <c r="C356" i="9"/>
  <c r="C357" i="9"/>
  <c r="C358" i="9"/>
  <c r="C2" i="9"/>
  <c r="AQ5" i="1"/>
  <c r="AQ6" i="1"/>
  <c r="AQ7" i="1"/>
  <c r="AQ8" i="1"/>
  <c r="AQ9" i="1"/>
  <c r="AQ10" i="1"/>
  <c r="AQ11" i="1"/>
  <c r="AQ12" i="1"/>
  <c r="AQ13" i="1"/>
  <c r="AQ14" i="1"/>
  <c r="AQ15" i="1"/>
  <c r="AQ16" i="1"/>
  <c r="AQ17" i="1"/>
  <c r="AQ18" i="1"/>
  <c r="AQ19" i="1"/>
  <c r="AQ20" i="1"/>
  <c r="AQ21" i="1"/>
  <c r="AQ22" i="1"/>
  <c r="AQ23" i="1"/>
  <c r="AQ24" i="1"/>
  <c r="AQ25" i="1"/>
  <c r="AQ26" i="1"/>
  <c r="AQ27" i="1"/>
  <c r="AQ28" i="1"/>
  <c r="AQ29" i="1"/>
  <c r="AQ30" i="1"/>
  <c r="AQ31" i="1"/>
  <c r="AQ32" i="1"/>
  <c r="AQ33" i="1"/>
  <c r="AQ34" i="1"/>
  <c r="AQ35" i="1"/>
  <c r="AQ36" i="1"/>
  <c r="AQ37" i="1"/>
  <c r="AQ38" i="1"/>
  <c r="AQ39" i="1"/>
  <c r="AQ40" i="1"/>
  <c r="AQ41" i="1"/>
  <c r="AQ42" i="1"/>
  <c r="AQ43" i="1"/>
  <c r="AQ44" i="1"/>
  <c r="AQ45" i="1"/>
  <c r="AQ46" i="1"/>
  <c r="AQ47" i="1"/>
  <c r="AQ48" i="1"/>
  <c r="AQ49" i="1"/>
  <c r="AQ50" i="1"/>
  <c r="AQ51" i="1"/>
  <c r="AQ52" i="1"/>
  <c r="AQ53" i="1"/>
  <c r="AQ54" i="1"/>
  <c r="AQ55" i="1"/>
  <c r="AQ56" i="1"/>
  <c r="AQ57" i="1"/>
  <c r="AQ58" i="1"/>
  <c r="AQ59" i="1"/>
  <c r="AQ60" i="1"/>
  <c r="AQ61" i="1"/>
  <c r="AQ62" i="1"/>
  <c r="AQ63" i="1"/>
  <c r="AQ64" i="1"/>
  <c r="AQ65" i="1"/>
  <c r="AQ66" i="1"/>
  <c r="AQ67" i="1"/>
  <c r="AQ68" i="1"/>
  <c r="AQ69" i="1"/>
  <c r="AQ70" i="1"/>
  <c r="AQ71" i="1"/>
  <c r="AQ72" i="1"/>
  <c r="AQ73" i="1"/>
  <c r="AQ74" i="1"/>
  <c r="AQ75" i="1"/>
  <c r="AQ76" i="1"/>
  <c r="AQ77" i="1"/>
  <c r="AQ78" i="1"/>
  <c r="AQ79" i="1"/>
  <c r="AQ80" i="1"/>
  <c r="AQ81" i="1"/>
  <c r="AQ82" i="1"/>
  <c r="AQ83" i="1"/>
  <c r="AQ84" i="1"/>
  <c r="AQ85" i="1"/>
  <c r="AQ86" i="1"/>
  <c r="AQ87" i="1"/>
  <c r="AQ88" i="1"/>
  <c r="AQ89" i="1"/>
  <c r="AQ90" i="1"/>
  <c r="AQ91" i="1"/>
  <c r="AQ92" i="1"/>
  <c r="AQ93" i="1"/>
  <c r="AQ94" i="1"/>
  <c r="AQ95" i="1"/>
  <c r="AQ96" i="1"/>
  <c r="AQ97" i="1"/>
  <c r="AQ98" i="1"/>
  <c r="AQ99" i="1"/>
  <c r="AQ100" i="1"/>
  <c r="AQ101" i="1"/>
  <c r="AQ102" i="1"/>
  <c r="AQ103" i="1"/>
  <c r="AQ104" i="1"/>
  <c r="AQ105" i="1"/>
  <c r="AQ106" i="1"/>
  <c r="AQ107" i="1"/>
  <c r="AQ108" i="1"/>
  <c r="AQ109" i="1"/>
  <c r="AQ110" i="1"/>
  <c r="AQ111" i="1"/>
  <c r="AQ112" i="1"/>
  <c r="AQ113" i="1"/>
  <c r="AQ114" i="1"/>
  <c r="AQ115" i="1"/>
  <c r="AQ116" i="1"/>
  <c r="AQ117" i="1"/>
  <c r="AQ118" i="1"/>
  <c r="AQ119" i="1"/>
  <c r="AQ120" i="1"/>
  <c r="AQ121" i="1"/>
  <c r="AQ122" i="1"/>
  <c r="AQ123" i="1"/>
  <c r="AQ124" i="1"/>
  <c r="AQ125" i="1"/>
  <c r="AQ126" i="1"/>
  <c r="AQ127" i="1"/>
  <c r="AQ128" i="1"/>
  <c r="AQ129" i="1"/>
  <c r="AQ130" i="1"/>
  <c r="AQ131" i="1"/>
  <c r="AQ132" i="1"/>
  <c r="AQ133" i="1"/>
  <c r="AQ134" i="1"/>
  <c r="AQ135" i="1"/>
  <c r="AQ136" i="1"/>
  <c r="AQ137" i="1"/>
  <c r="AQ138" i="1"/>
  <c r="AQ139" i="1"/>
  <c r="AQ140" i="1"/>
  <c r="AQ141" i="1"/>
  <c r="AQ142" i="1"/>
  <c r="AQ143" i="1"/>
  <c r="AQ144" i="1"/>
  <c r="AQ145" i="1"/>
  <c r="AQ146" i="1"/>
  <c r="AQ147" i="1"/>
  <c r="AQ148" i="1"/>
  <c r="AQ149" i="1"/>
  <c r="AQ150" i="1"/>
  <c r="AQ151" i="1"/>
  <c r="AQ152" i="1"/>
  <c r="AQ153" i="1"/>
  <c r="AQ154" i="1"/>
  <c r="AQ155" i="1"/>
  <c r="AQ156" i="1"/>
  <c r="AQ157" i="1"/>
  <c r="AQ158" i="1"/>
  <c r="AQ159" i="1"/>
  <c r="AQ160" i="1"/>
  <c r="AQ161" i="1"/>
  <c r="AQ162" i="1"/>
  <c r="AQ163" i="1"/>
  <c r="AQ164" i="1"/>
  <c r="AQ165" i="1"/>
  <c r="AQ166" i="1"/>
  <c r="AQ167" i="1"/>
  <c r="AQ168" i="1"/>
  <c r="AQ169" i="1"/>
  <c r="AQ170" i="1"/>
  <c r="AQ171" i="1"/>
  <c r="AQ172" i="1"/>
  <c r="AQ173" i="1"/>
  <c r="AQ174" i="1"/>
  <c r="AQ175" i="1"/>
  <c r="AQ176" i="1"/>
  <c r="AQ177" i="1"/>
  <c r="AQ178" i="1"/>
  <c r="AQ179" i="1"/>
  <c r="AQ180" i="1"/>
  <c r="AQ181" i="1"/>
  <c r="AQ182" i="1"/>
  <c r="AQ183" i="1"/>
  <c r="AQ184" i="1"/>
  <c r="AQ185" i="1"/>
  <c r="AQ186" i="1"/>
  <c r="AQ187" i="1"/>
  <c r="AQ188" i="1"/>
  <c r="AQ189" i="1"/>
  <c r="AQ190" i="1"/>
  <c r="AQ191" i="1"/>
  <c r="AQ192" i="1"/>
  <c r="AQ193" i="1"/>
  <c r="AQ194" i="1"/>
  <c r="AQ195" i="1"/>
  <c r="AQ196" i="1"/>
  <c r="AQ197" i="1"/>
  <c r="AQ198" i="1"/>
  <c r="AQ199" i="1"/>
  <c r="AQ200" i="1"/>
  <c r="AQ201" i="1"/>
  <c r="AQ202" i="1"/>
  <c r="AQ203" i="1"/>
  <c r="AQ204" i="1"/>
  <c r="AQ205" i="1"/>
  <c r="AQ206" i="1"/>
  <c r="AQ207" i="1"/>
  <c r="AQ208" i="1"/>
  <c r="AQ209" i="1"/>
  <c r="AQ210" i="1"/>
  <c r="AQ211" i="1"/>
  <c r="AQ212" i="1"/>
  <c r="AQ213" i="1"/>
  <c r="AQ214" i="1"/>
  <c r="AQ215" i="1"/>
  <c r="AQ216" i="1"/>
  <c r="AQ217" i="1"/>
  <c r="AQ218" i="1"/>
  <c r="AQ219" i="1"/>
  <c r="AQ220" i="1"/>
  <c r="AQ221" i="1"/>
  <c r="AQ222" i="1"/>
  <c r="AQ223" i="1"/>
  <c r="AQ224" i="1"/>
  <c r="AQ225" i="1"/>
  <c r="AQ226" i="1"/>
  <c r="AQ227" i="1"/>
  <c r="AQ228" i="1"/>
  <c r="AQ229" i="1"/>
  <c r="AQ230" i="1"/>
  <c r="AQ231" i="1"/>
  <c r="AQ232" i="1"/>
  <c r="AQ233" i="1"/>
  <c r="AQ234" i="1"/>
  <c r="AQ235" i="1"/>
  <c r="AQ236" i="1"/>
  <c r="AQ237" i="1"/>
  <c r="AQ238" i="1"/>
  <c r="AQ239" i="1"/>
  <c r="AQ240" i="1"/>
  <c r="AQ241" i="1"/>
  <c r="AQ242" i="1"/>
  <c r="AQ243" i="1"/>
  <c r="AQ244" i="1"/>
  <c r="AQ245" i="1"/>
  <c r="AQ246" i="1"/>
  <c r="AQ247" i="1"/>
  <c r="AQ248" i="1"/>
  <c r="AQ249" i="1"/>
  <c r="AQ250" i="1"/>
  <c r="AQ251" i="1"/>
  <c r="AQ252" i="1"/>
  <c r="AQ253" i="1"/>
  <c r="AQ254" i="1"/>
  <c r="AQ255" i="1"/>
  <c r="AQ256" i="1"/>
  <c r="AQ257" i="1"/>
  <c r="AQ258" i="1"/>
  <c r="AQ259" i="1"/>
  <c r="AQ260" i="1"/>
  <c r="AQ261" i="1"/>
  <c r="AQ262" i="1"/>
  <c r="AQ263" i="1"/>
  <c r="AQ264" i="1"/>
  <c r="AQ265" i="1"/>
  <c r="AQ266" i="1"/>
  <c r="AQ267" i="1"/>
  <c r="AQ268" i="1"/>
  <c r="AQ269" i="1"/>
  <c r="AQ270" i="1"/>
  <c r="AQ271" i="1"/>
  <c r="AQ272" i="1"/>
  <c r="AQ273" i="1"/>
  <c r="AQ274" i="1"/>
  <c r="AQ275" i="1"/>
  <c r="AQ276" i="1"/>
  <c r="AQ277" i="1"/>
  <c r="AQ278" i="1"/>
  <c r="AQ279" i="1"/>
  <c r="AQ280" i="1"/>
  <c r="AQ281" i="1"/>
  <c r="AQ282" i="1"/>
  <c r="AQ283"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45" i="1"/>
  <c r="AQ346" i="1"/>
  <c r="AQ347" i="1"/>
  <c r="AQ348" i="1"/>
  <c r="AQ349" i="1"/>
  <c r="AQ350" i="1"/>
  <c r="AQ351" i="1"/>
  <c r="AQ352" i="1"/>
  <c r="AQ353" i="1"/>
  <c r="AQ354" i="1"/>
  <c r="AQ355" i="1"/>
  <c r="AQ356" i="1"/>
  <c r="AQ357" i="1"/>
  <c r="AQ358" i="1"/>
  <c r="AQ359" i="1"/>
  <c r="AQ360" i="1"/>
  <c r="AQ4" i="1"/>
  <c r="AR4" i="1"/>
  <c r="AR5" i="1"/>
  <c r="AR6" i="1"/>
  <c r="AR7" i="1"/>
  <c r="AR8" i="1"/>
  <c r="AR9" i="1"/>
  <c r="AR10" i="1"/>
  <c r="AR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165" i="1"/>
  <c r="AR166" i="1"/>
  <c r="AR167" i="1"/>
  <c r="AR168" i="1"/>
  <c r="AR169" i="1"/>
  <c r="AR170" i="1"/>
  <c r="AR171" i="1"/>
  <c r="AR172" i="1"/>
  <c r="AR173" i="1"/>
  <c r="AR174" i="1"/>
  <c r="AR175" i="1"/>
  <c r="AR176" i="1"/>
  <c r="AR177" i="1"/>
  <c r="AR178" i="1"/>
  <c r="AR179" i="1"/>
  <c r="AR180" i="1"/>
  <c r="AR181" i="1"/>
  <c r="AR182" i="1"/>
  <c r="AR183" i="1"/>
  <c r="AR184" i="1"/>
  <c r="AR185" i="1"/>
  <c r="AR186" i="1"/>
  <c r="AR187" i="1"/>
  <c r="AR188" i="1"/>
  <c r="AR189" i="1"/>
  <c r="AR190" i="1"/>
  <c r="AR191" i="1"/>
  <c r="AR192" i="1"/>
  <c r="AR193" i="1"/>
  <c r="AR194" i="1"/>
  <c r="AR195" i="1"/>
  <c r="AR196" i="1"/>
  <c r="AR197" i="1"/>
  <c r="AR198" i="1"/>
  <c r="AR199" i="1"/>
  <c r="AR200" i="1"/>
  <c r="AR201" i="1"/>
  <c r="AR202" i="1"/>
  <c r="AR203" i="1"/>
  <c r="AR204" i="1"/>
  <c r="AR205" i="1"/>
  <c r="AR206" i="1"/>
  <c r="AR207" i="1"/>
  <c r="AR208" i="1"/>
  <c r="AR209" i="1"/>
  <c r="AR210" i="1"/>
  <c r="AR211" i="1"/>
  <c r="AR212" i="1"/>
  <c r="AR213" i="1"/>
  <c r="AR214" i="1"/>
  <c r="AR215" i="1"/>
  <c r="AR216" i="1"/>
  <c r="AR217" i="1"/>
  <c r="AR218" i="1"/>
  <c r="AR219" i="1"/>
  <c r="AR220" i="1"/>
  <c r="AR221" i="1"/>
  <c r="AR222" i="1"/>
  <c r="AR223" i="1"/>
  <c r="AR224" i="1"/>
  <c r="AR225" i="1"/>
  <c r="AR226" i="1"/>
  <c r="AR227" i="1"/>
  <c r="AR228" i="1"/>
  <c r="AR229" i="1"/>
  <c r="AR230" i="1"/>
  <c r="AR231" i="1"/>
  <c r="AR232" i="1"/>
  <c r="AR233" i="1"/>
  <c r="AR234" i="1"/>
  <c r="AR235" i="1"/>
  <c r="AR236" i="1"/>
  <c r="AR237" i="1"/>
  <c r="AR238" i="1"/>
  <c r="AR239" i="1"/>
  <c r="AR240" i="1"/>
  <c r="AR241" i="1"/>
  <c r="AR242" i="1"/>
  <c r="AR243" i="1"/>
  <c r="AR244" i="1"/>
  <c r="AR245" i="1"/>
  <c r="AR246" i="1"/>
  <c r="AR247" i="1"/>
  <c r="AR248" i="1"/>
  <c r="AR249" i="1"/>
  <c r="AR250" i="1"/>
  <c r="AR251" i="1"/>
  <c r="AR252" i="1"/>
  <c r="AR253" i="1"/>
  <c r="AR254" i="1"/>
  <c r="AR255"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S360" i="1"/>
  <c r="AT360" i="1"/>
  <c r="AU360" i="1"/>
  <c r="AV360" i="1"/>
  <c r="AW360" i="1"/>
  <c r="AX360" i="1"/>
  <c r="AY360" i="1"/>
  <c r="AZ360" i="1"/>
  <c r="AC359" i="1"/>
  <c r="AD359" i="1" s="1"/>
  <c r="AG359" i="1"/>
  <c r="AH359" i="1" s="1"/>
  <c r="AK359" i="1"/>
  <c r="J359" i="1" s="1"/>
  <c r="AC360" i="1"/>
  <c r="AD360" i="1" s="1"/>
  <c r="AG360" i="1"/>
  <c r="AH360" i="1" s="1"/>
  <c r="AK360" i="1"/>
  <c r="AL360" i="1" s="1"/>
  <c r="AS359" i="1"/>
  <c r="AT359" i="1"/>
  <c r="AU359" i="1"/>
  <c r="AV359" i="1"/>
  <c r="AW359" i="1"/>
  <c r="AX359" i="1"/>
  <c r="AY359" i="1"/>
  <c r="AZ359" i="1"/>
  <c r="H359" i="1" l="1"/>
  <c r="L360" i="1"/>
  <c r="D358" i="9" s="1"/>
  <c r="L359" i="1"/>
  <c r="H360" i="1"/>
  <c r="F359" i="1"/>
  <c r="G359" i="1" s="1"/>
  <c r="I359" i="1" s="1"/>
  <c r="F360" i="1"/>
  <c r="J360" i="1"/>
  <c r="AL359" i="1"/>
  <c r="F6" i="1"/>
  <c r="H6" i="1"/>
  <c r="AS6" i="1"/>
  <c r="AT6" i="1"/>
  <c r="AU6" i="1"/>
  <c r="AV6" i="1"/>
  <c r="AW6" i="1"/>
  <c r="AX6" i="1"/>
  <c r="AY6" i="1"/>
  <c r="AZ6" i="1"/>
  <c r="AC6" i="1"/>
  <c r="AD6" i="1" s="1"/>
  <c r="AG6" i="1"/>
  <c r="AH6" i="1" s="1"/>
  <c r="AK6" i="1"/>
  <c r="AL6" i="1" s="1"/>
  <c r="N360" i="1" l="1"/>
  <c r="N359" i="1"/>
  <c r="D357" i="9"/>
  <c r="G360" i="1"/>
  <c r="I360" i="1" s="1"/>
  <c r="L6" i="1"/>
  <c r="K359" i="1"/>
  <c r="G6" i="1"/>
  <c r="I6" i="1" s="1"/>
  <c r="J6" i="1"/>
  <c r="AT7" i="1"/>
  <c r="AT8" i="1"/>
  <c r="AT9" i="1"/>
  <c r="AT10" i="1"/>
  <c r="AT11" i="1"/>
  <c r="AT12" i="1"/>
  <c r="AT13" i="1"/>
  <c r="AT14" i="1"/>
  <c r="AT15" i="1"/>
  <c r="AT16" i="1"/>
  <c r="AT17" i="1"/>
  <c r="AT18" i="1"/>
  <c r="AT19" i="1"/>
  <c r="AT20" i="1"/>
  <c r="AT21" i="1"/>
  <c r="AT22" i="1"/>
  <c r="AT23" i="1"/>
  <c r="AT24" i="1"/>
  <c r="AT25" i="1"/>
  <c r="AT26" i="1"/>
  <c r="AT27" i="1"/>
  <c r="AT28" i="1"/>
  <c r="AT29" i="1"/>
  <c r="AT30" i="1"/>
  <c r="AT31" i="1"/>
  <c r="AT32" i="1"/>
  <c r="AT33" i="1"/>
  <c r="AT34" i="1"/>
  <c r="AT35" i="1"/>
  <c r="AT36" i="1"/>
  <c r="AT37" i="1"/>
  <c r="AT38" i="1"/>
  <c r="AT39" i="1"/>
  <c r="AT40" i="1"/>
  <c r="AT41" i="1"/>
  <c r="AT42" i="1"/>
  <c r="AT43" i="1"/>
  <c r="AT44" i="1"/>
  <c r="AT45" i="1"/>
  <c r="AT46" i="1"/>
  <c r="AT47" i="1"/>
  <c r="AT48" i="1"/>
  <c r="AT49" i="1"/>
  <c r="AT50" i="1"/>
  <c r="AT51" i="1"/>
  <c r="AT52" i="1"/>
  <c r="AT53" i="1"/>
  <c r="AT54" i="1"/>
  <c r="AT55" i="1"/>
  <c r="AT56" i="1"/>
  <c r="AT57" i="1"/>
  <c r="AT58" i="1"/>
  <c r="AT59" i="1"/>
  <c r="AT60" i="1"/>
  <c r="AT61" i="1"/>
  <c r="AT62" i="1"/>
  <c r="AT63" i="1"/>
  <c r="AT64" i="1"/>
  <c r="AT65" i="1"/>
  <c r="AT66" i="1"/>
  <c r="AT67" i="1"/>
  <c r="AT68" i="1"/>
  <c r="AT69" i="1"/>
  <c r="AT70" i="1"/>
  <c r="AT71" i="1"/>
  <c r="AT72" i="1"/>
  <c r="AT73" i="1"/>
  <c r="AT74" i="1"/>
  <c r="AT75" i="1"/>
  <c r="AT76" i="1"/>
  <c r="AT77" i="1"/>
  <c r="AT78" i="1"/>
  <c r="AT79" i="1"/>
  <c r="AT80" i="1"/>
  <c r="AT81" i="1"/>
  <c r="AT82" i="1"/>
  <c r="AT83" i="1"/>
  <c r="AT84" i="1"/>
  <c r="AT85" i="1"/>
  <c r="AT86" i="1"/>
  <c r="AT87" i="1"/>
  <c r="AT88" i="1"/>
  <c r="AT92" i="1"/>
  <c r="AT93" i="1"/>
  <c r="AT94" i="1"/>
  <c r="AT95" i="1"/>
  <c r="AT96" i="1"/>
  <c r="AT97" i="1"/>
  <c r="AT98" i="1"/>
  <c r="AT99" i="1"/>
  <c r="AT100" i="1"/>
  <c r="AT101" i="1"/>
  <c r="AT102" i="1"/>
  <c r="AT103" i="1"/>
  <c r="AT104" i="1"/>
  <c r="AT105" i="1"/>
  <c r="AT106" i="1"/>
  <c r="AT107" i="1"/>
  <c r="AT108" i="1"/>
  <c r="AT109" i="1"/>
  <c r="AT110" i="1"/>
  <c r="AT111" i="1"/>
  <c r="AT112" i="1"/>
  <c r="AT113" i="1"/>
  <c r="AT114" i="1"/>
  <c r="AT115" i="1"/>
  <c r="AT116" i="1"/>
  <c r="AT117" i="1"/>
  <c r="AT118" i="1"/>
  <c r="AT119" i="1"/>
  <c r="AT120" i="1"/>
  <c r="AT121" i="1"/>
  <c r="AT122" i="1"/>
  <c r="AT123" i="1"/>
  <c r="AT124" i="1"/>
  <c r="AT125" i="1"/>
  <c r="AT126" i="1"/>
  <c r="AT127" i="1"/>
  <c r="AT128" i="1"/>
  <c r="AT129" i="1"/>
  <c r="AT130" i="1"/>
  <c r="AT131" i="1"/>
  <c r="AT132" i="1"/>
  <c r="AT133" i="1"/>
  <c r="AT134" i="1"/>
  <c r="AT135" i="1"/>
  <c r="AT136" i="1"/>
  <c r="AT137" i="1"/>
  <c r="AT138" i="1"/>
  <c r="AT139" i="1"/>
  <c r="AT140" i="1"/>
  <c r="AT141" i="1"/>
  <c r="AT142" i="1"/>
  <c r="AT143" i="1"/>
  <c r="AT144" i="1"/>
  <c r="AT145" i="1"/>
  <c r="AT146" i="1"/>
  <c r="AT147" i="1"/>
  <c r="AT148" i="1"/>
  <c r="AT149" i="1"/>
  <c r="AT150" i="1"/>
  <c r="AT151" i="1"/>
  <c r="AT152" i="1"/>
  <c r="AT153" i="1"/>
  <c r="AT154" i="1"/>
  <c r="AT155" i="1"/>
  <c r="AT156" i="1"/>
  <c r="AT157" i="1"/>
  <c r="AT158" i="1"/>
  <c r="AT159" i="1"/>
  <c r="AT160" i="1"/>
  <c r="AT161" i="1"/>
  <c r="AT162" i="1"/>
  <c r="AT163" i="1"/>
  <c r="AT164" i="1"/>
  <c r="AT165" i="1"/>
  <c r="AT166" i="1"/>
  <c r="AT167" i="1"/>
  <c r="AT168" i="1"/>
  <c r="AT169" i="1"/>
  <c r="AT170" i="1"/>
  <c r="AT171" i="1"/>
  <c r="AT172" i="1"/>
  <c r="AT173" i="1"/>
  <c r="AT174" i="1"/>
  <c r="AT175" i="1"/>
  <c r="AT176" i="1"/>
  <c r="AT177" i="1"/>
  <c r="AT178" i="1"/>
  <c r="AT179" i="1"/>
  <c r="AT180" i="1"/>
  <c r="AT181" i="1"/>
  <c r="AT182" i="1"/>
  <c r="AT183" i="1"/>
  <c r="AT184" i="1"/>
  <c r="AT185" i="1"/>
  <c r="AT186" i="1"/>
  <c r="AT187" i="1"/>
  <c r="AT188" i="1"/>
  <c r="AT189" i="1"/>
  <c r="AT190" i="1"/>
  <c r="AT191" i="1"/>
  <c r="AT192" i="1"/>
  <c r="AT193" i="1"/>
  <c r="AT194" i="1"/>
  <c r="AT195" i="1"/>
  <c r="AT196" i="1"/>
  <c r="AT197" i="1"/>
  <c r="AT198" i="1"/>
  <c r="AT199" i="1"/>
  <c r="AT200" i="1"/>
  <c r="AT201" i="1"/>
  <c r="AT202" i="1"/>
  <c r="AT203" i="1"/>
  <c r="AT204" i="1"/>
  <c r="AT205" i="1"/>
  <c r="AT206" i="1"/>
  <c r="AT207" i="1"/>
  <c r="AT208" i="1"/>
  <c r="AT209" i="1"/>
  <c r="AT210" i="1"/>
  <c r="AT211" i="1"/>
  <c r="AT212" i="1"/>
  <c r="AT213" i="1"/>
  <c r="AT214" i="1"/>
  <c r="AT215" i="1"/>
  <c r="AT216" i="1"/>
  <c r="AT217" i="1"/>
  <c r="AT218" i="1"/>
  <c r="AT219" i="1"/>
  <c r="AT220" i="1"/>
  <c r="AT221" i="1"/>
  <c r="AT222" i="1"/>
  <c r="AT224" i="1"/>
  <c r="AT225" i="1"/>
  <c r="AT226" i="1"/>
  <c r="AT227" i="1"/>
  <c r="AT228" i="1"/>
  <c r="AT229" i="1"/>
  <c r="AT230" i="1"/>
  <c r="AT231" i="1"/>
  <c r="AT232" i="1"/>
  <c r="AT233" i="1"/>
  <c r="AT234" i="1"/>
  <c r="AT235" i="1"/>
  <c r="AT236" i="1"/>
  <c r="AT237" i="1"/>
  <c r="AT238" i="1"/>
  <c r="AT239" i="1"/>
  <c r="AT240" i="1"/>
  <c r="AT241" i="1"/>
  <c r="AT242" i="1"/>
  <c r="AT243" i="1"/>
  <c r="AT244" i="1"/>
  <c r="AT245" i="1"/>
  <c r="AT246" i="1"/>
  <c r="AT247" i="1"/>
  <c r="AT248" i="1"/>
  <c r="AT249" i="1"/>
  <c r="AT250" i="1"/>
  <c r="AT251" i="1"/>
  <c r="AT252" i="1"/>
  <c r="AT253" i="1"/>
  <c r="AT254" i="1"/>
  <c r="AT255" i="1"/>
  <c r="AT256" i="1"/>
  <c r="AT257" i="1"/>
  <c r="AT258" i="1"/>
  <c r="AT259" i="1"/>
  <c r="AT260" i="1"/>
  <c r="AT261" i="1"/>
  <c r="AT262" i="1"/>
  <c r="AT263" i="1"/>
  <c r="AT264" i="1"/>
  <c r="AT265" i="1"/>
  <c r="AT266" i="1"/>
  <c r="AT267" i="1"/>
  <c r="AT268" i="1"/>
  <c r="AT269" i="1"/>
  <c r="AT270" i="1"/>
  <c r="AT271" i="1"/>
  <c r="AT272" i="1"/>
  <c r="AT273" i="1"/>
  <c r="AT274" i="1"/>
  <c r="AT275" i="1"/>
  <c r="AT276" i="1"/>
  <c r="AT277" i="1"/>
  <c r="AT278" i="1"/>
  <c r="AT279" i="1"/>
  <c r="AT280" i="1"/>
  <c r="AT281" i="1"/>
  <c r="AT282" i="1"/>
  <c r="AT283" i="1"/>
  <c r="AT284" i="1"/>
  <c r="AT285" i="1"/>
  <c r="AT286" i="1"/>
  <c r="AT287" i="1"/>
  <c r="AT288" i="1"/>
  <c r="AT289" i="1"/>
  <c r="AT290" i="1"/>
  <c r="AT291" i="1"/>
  <c r="AT292" i="1"/>
  <c r="AT293" i="1"/>
  <c r="AT294" i="1"/>
  <c r="AT295" i="1"/>
  <c r="AT296" i="1"/>
  <c r="AT297" i="1"/>
  <c r="AT298" i="1"/>
  <c r="AT299" i="1"/>
  <c r="AT300" i="1"/>
  <c r="AT301" i="1"/>
  <c r="AT302" i="1"/>
  <c r="AT303" i="1"/>
  <c r="AT304" i="1"/>
  <c r="AT305" i="1"/>
  <c r="AT306" i="1"/>
  <c r="AT307" i="1"/>
  <c r="AT308" i="1"/>
  <c r="AT309" i="1"/>
  <c r="AT310" i="1"/>
  <c r="AT311" i="1"/>
  <c r="AT312" i="1"/>
  <c r="AT313" i="1"/>
  <c r="AT314" i="1"/>
  <c r="AT315" i="1"/>
  <c r="AT316" i="1"/>
  <c r="AT317" i="1"/>
  <c r="AT318" i="1"/>
  <c r="AT319" i="1"/>
  <c r="AT320" i="1"/>
  <c r="AT321" i="1"/>
  <c r="AT322" i="1"/>
  <c r="AT323" i="1"/>
  <c r="AT223" i="1"/>
  <c r="AT89" i="1"/>
  <c r="AT90" i="1"/>
  <c r="AT91" i="1"/>
  <c r="AT325" i="1"/>
  <c r="AT326" i="1"/>
  <c r="AT327" i="1"/>
  <c r="AT328" i="1"/>
  <c r="AT329" i="1"/>
  <c r="AT330" i="1"/>
  <c r="AT331" i="1"/>
  <c r="AT332" i="1"/>
  <c r="AT333" i="1"/>
  <c r="AT334" i="1"/>
  <c r="AT335" i="1"/>
  <c r="AT336" i="1"/>
  <c r="AT337" i="1"/>
  <c r="AT338" i="1"/>
  <c r="AT339" i="1"/>
  <c r="AT340" i="1"/>
  <c r="AT341" i="1"/>
  <c r="AT342" i="1"/>
  <c r="AT343" i="1"/>
  <c r="AT344" i="1"/>
  <c r="AT345" i="1"/>
  <c r="AT346" i="1"/>
  <c r="AT347" i="1"/>
  <c r="AT348" i="1"/>
  <c r="AT349" i="1"/>
  <c r="AT350" i="1"/>
  <c r="AT351" i="1"/>
  <c r="AT352" i="1"/>
  <c r="AT353" i="1"/>
  <c r="AT354" i="1"/>
  <c r="AT355" i="1"/>
  <c r="AT356" i="1"/>
  <c r="AT357" i="1"/>
  <c r="AT358" i="1"/>
  <c r="AT324" i="1"/>
  <c r="F327" i="1"/>
  <c r="F332" i="1"/>
  <c r="F333" i="1"/>
  <c r="F334" i="1"/>
  <c r="F344" i="1"/>
  <c r="H344" i="1"/>
  <c r="H345" i="1"/>
  <c r="F348" i="1"/>
  <c r="AS325" i="1"/>
  <c r="AU325" i="1"/>
  <c r="AV325" i="1"/>
  <c r="AW325" i="1"/>
  <c r="AX325" i="1"/>
  <c r="AY325" i="1"/>
  <c r="AZ325" i="1"/>
  <c r="AS326" i="1"/>
  <c r="AU326" i="1"/>
  <c r="AV326" i="1"/>
  <c r="AW326" i="1"/>
  <c r="AX326" i="1"/>
  <c r="AY326" i="1"/>
  <c r="AZ326" i="1"/>
  <c r="AS327" i="1"/>
  <c r="AU327" i="1"/>
  <c r="AV327" i="1"/>
  <c r="AW327" i="1"/>
  <c r="AX327" i="1"/>
  <c r="AY327" i="1"/>
  <c r="AZ327" i="1"/>
  <c r="AS328" i="1"/>
  <c r="AU328" i="1"/>
  <c r="AV328" i="1"/>
  <c r="AW328" i="1"/>
  <c r="AX328" i="1"/>
  <c r="AY328" i="1"/>
  <c r="AZ328" i="1"/>
  <c r="AS329" i="1"/>
  <c r="AU329" i="1"/>
  <c r="AV329" i="1"/>
  <c r="AW329" i="1"/>
  <c r="AX329" i="1"/>
  <c r="AY329" i="1"/>
  <c r="AZ329" i="1"/>
  <c r="AS330" i="1"/>
  <c r="AU330" i="1"/>
  <c r="AV330" i="1"/>
  <c r="AW330" i="1"/>
  <c r="AX330" i="1"/>
  <c r="AY330" i="1"/>
  <c r="AZ330" i="1"/>
  <c r="AS331" i="1"/>
  <c r="AU331" i="1"/>
  <c r="AV331" i="1"/>
  <c r="AW331" i="1"/>
  <c r="AX331" i="1"/>
  <c r="AY331" i="1"/>
  <c r="AZ331" i="1"/>
  <c r="AS332" i="1"/>
  <c r="AU332" i="1"/>
  <c r="AV332" i="1"/>
  <c r="AW332" i="1"/>
  <c r="AX332" i="1"/>
  <c r="AY332" i="1"/>
  <c r="AZ332" i="1"/>
  <c r="AS333" i="1"/>
  <c r="AU333" i="1"/>
  <c r="AV333" i="1"/>
  <c r="AW333" i="1"/>
  <c r="AX333" i="1"/>
  <c r="AY333" i="1"/>
  <c r="AZ333" i="1"/>
  <c r="AS334" i="1"/>
  <c r="AU334" i="1"/>
  <c r="AV334" i="1"/>
  <c r="AW334" i="1"/>
  <c r="AX334" i="1"/>
  <c r="AY334" i="1"/>
  <c r="AZ334" i="1"/>
  <c r="AS335" i="1"/>
  <c r="AU335" i="1"/>
  <c r="AV335" i="1"/>
  <c r="AW335" i="1"/>
  <c r="AX335" i="1"/>
  <c r="AY335" i="1"/>
  <c r="AZ335" i="1"/>
  <c r="AS336" i="1"/>
  <c r="AU336" i="1"/>
  <c r="AV336" i="1"/>
  <c r="AW336" i="1"/>
  <c r="AX336" i="1"/>
  <c r="AY336" i="1"/>
  <c r="AZ336" i="1"/>
  <c r="AS337" i="1"/>
  <c r="AU337" i="1"/>
  <c r="AV337" i="1"/>
  <c r="AW337" i="1"/>
  <c r="AX337" i="1"/>
  <c r="AY337" i="1"/>
  <c r="AZ337" i="1"/>
  <c r="AS338" i="1"/>
  <c r="AU338" i="1"/>
  <c r="AV338" i="1"/>
  <c r="AW338" i="1"/>
  <c r="AX338" i="1"/>
  <c r="AY338" i="1"/>
  <c r="AZ338" i="1"/>
  <c r="AS339" i="1"/>
  <c r="AU339" i="1"/>
  <c r="AV339" i="1"/>
  <c r="AW339" i="1"/>
  <c r="AX339" i="1"/>
  <c r="AY339" i="1"/>
  <c r="AZ339" i="1"/>
  <c r="AS340" i="1"/>
  <c r="AU340" i="1"/>
  <c r="AV340" i="1"/>
  <c r="AW340" i="1"/>
  <c r="AX340" i="1"/>
  <c r="AY340" i="1"/>
  <c r="AZ340" i="1"/>
  <c r="AS341" i="1"/>
  <c r="AU341" i="1"/>
  <c r="AV341" i="1"/>
  <c r="AW341" i="1"/>
  <c r="AX341" i="1"/>
  <c r="AY341" i="1"/>
  <c r="AZ341" i="1"/>
  <c r="AS342" i="1"/>
  <c r="AU342" i="1"/>
  <c r="AV342" i="1"/>
  <c r="AW342" i="1"/>
  <c r="AX342" i="1"/>
  <c r="AY342" i="1"/>
  <c r="AZ342" i="1"/>
  <c r="AS343" i="1"/>
  <c r="AU343" i="1"/>
  <c r="AV343" i="1"/>
  <c r="AW343" i="1"/>
  <c r="AX343" i="1"/>
  <c r="AY343" i="1"/>
  <c r="AZ343" i="1"/>
  <c r="AS344" i="1"/>
  <c r="AU344" i="1"/>
  <c r="AV344" i="1"/>
  <c r="AW344" i="1"/>
  <c r="AX344" i="1"/>
  <c r="AY344" i="1"/>
  <c r="AZ344" i="1"/>
  <c r="AS345" i="1"/>
  <c r="AU345" i="1"/>
  <c r="AV345" i="1"/>
  <c r="AW345" i="1"/>
  <c r="AX345" i="1"/>
  <c r="AY345" i="1"/>
  <c r="AZ345" i="1"/>
  <c r="AS346" i="1"/>
  <c r="AU346" i="1"/>
  <c r="AV346" i="1"/>
  <c r="AW346" i="1"/>
  <c r="AX346" i="1"/>
  <c r="AY346" i="1"/>
  <c r="AZ346" i="1"/>
  <c r="AS347" i="1"/>
  <c r="AU347" i="1"/>
  <c r="AV347" i="1"/>
  <c r="AW347" i="1"/>
  <c r="AX347" i="1"/>
  <c r="AY347" i="1"/>
  <c r="AZ347" i="1"/>
  <c r="AS348" i="1"/>
  <c r="AU348" i="1"/>
  <c r="AV348" i="1"/>
  <c r="AW348" i="1"/>
  <c r="AX348" i="1"/>
  <c r="AY348" i="1"/>
  <c r="AZ348" i="1"/>
  <c r="AS349" i="1"/>
  <c r="AU349" i="1"/>
  <c r="AV349" i="1"/>
  <c r="AW349" i="1"/>
  <c r="AX349" i="1"/>
  <c r="AY349" i="1"/>
  <c r="AZ349" i="1"/>
  <c r="AS350" i="1"/>
  <c r="AU350" i="1"/>
  <c r="AV350" i="1"/>
  <c r="AW350" i="1"/>
  <c r="AX350" i="1"/>
  <c r="AY350" i="1"/>
  <c r="AZ350" i="1"/>
  <c r="AS351" i="1"/>
  <c r="AU351" i="1"/>
  <c r="AV351" i="1"/>
  <c r="AW351" i="1"/>
  <c r="AX351" i="1"/>
  <c r="AY351" i="1"/>
  <c r="AZ351" i="1"/>
  <c r="AS352" i="1"/>
  <c r="AU352" i="1"/>
  <c r="AV352" i="1"/>
  <c r="AW352" i="1"/>
  <c r="AX352" i="1"/>
  <c r="AY352" i="1"/>
  <c r="AZ352" i="1"/>
  <c r="AS353" i="1"/>
  <c r="AU353" i="1"/>
  <c r="AV353" i="1"/>
  <c r="AW353" i="1"/>
  <c r="AX353" i="1"/>
  <c r="AY353" i="1"/>
  <c r="AZ353" i="1"/>
  <c r="AS354" i="1"/>
  <c r="AU354" i="1"/>
  <c r="AV354" i="1"/>
  <c r="AW354" i="1"/>
  <c r="AX354" i="1"/>
  <c r="AY354" i="1"/>
  <c r="AZ354" i="1"/>
  <c r="AS355" i="1"/>
  <c r="AU355" i="1"/>
  <c r="AV355" i="1"/>
  <c r="AW355" i="1"/>
  <c r="AX355" i="1"/>
  <c r="AY355" i="1"/>
  <c r="AZ355" i="1"/>
  <c r="AS356" i="1"/>
  <c r="AU356" i="1"/>
  <c r="AV356" i="1"/>
  <c r="AW356" i="1"/>
  <c r="AX356" i="1"/>
  <c r="AY356" i="1"/>
  <c r="AZ356" i="1"/>
  <c r="AS357" i="1"/>
  <c r="AU357" i="1"/>
  <c r="AV357" i="1"/>
  <c r="AW357" i="1"/>
  <c r="AX357" i="1"/>
  <c r="AY357" i="1"/>
  <c r="AZ357" i="1"/>
  <c r="AS358" i="1"/>
  <c r="AU358" i="1"/>
  <c r="AV358" i="1"/>
  <c r="AW358" i="1"/>
  <c r="AX358" i="1"/>
  <c r="AY358" i="1"/>
  <c r="AZ358" i="1"/>
  <c r="AS324" i="1"/>
  <c r="AU324" i="1"/>
  <c r="AV324" i="1"/>
  <c r="AW324" i="1"/>
  <c r="AX324" i="1"/>
  <c r="AY324" i="1"/>
  <c r="AZ324" i="1"/>
  <c r="AC325" i="1"/>
  <c r="F325" i="1" s="1"/>
  <c r="AG325" i="1"/>
  <c r="AH325" i="1" s="1"/>
  <c r="AK325" i="1"/>
  <c r="J325" i="1" s="1"/>
  <c r="AC326" i="1"/>
  <c r="AD326" i="1" s="1"/>
  <c r="AG326" i="1"/>
  <c r="H326" i="1" s="1"/>
  <c r="AK326" i="1"/>
  <c r="AL326" i="1" s="1"/>
  <c r="AC327" i="1"/>
  <c r="AD327" i="1" s="1"/>
  <c r="AG327" i="1"/>
  <c r="AH327" i="1" s="1"/>
  <c r="AK327" i="1"/>
  <c r="J327" i="1" s="1"/>
  <c r="AC328" i="1"/>
  <c r="AD328" i="1" s="1"/>
  <c r="AG328" i="1"/>
  <c r="H328" i="1" s="1"/>
  <c r="AK328" i="1"/>
  <c r="AL328" i="1" s="1"/>
  <c r="AC329" i="1"/>
  <c r="F329" i="1" s="1"/>
  <c r="AG329" i="1"/>
  <c r="AH329" i="1" s="1"/>
  <c r="AK329" i="1"/>
  <c r="J329" i="1" s="1"/>
  <c r="AC330" i="1"/>
  <c r="AD330" i="1" s="1"/>
  <c r="AG330" i="1"/>
  <c r="H330" i="1" s="1"/>
  <c r="AK330" i="1"/>
  <c r="AL330" i="1" s="1"/>
  <c r="AC331" i="1"/>
  <c r="F331" i="1" s="1"/>
  <c r="AG331" i="1"/>
  <c r="AH331" i="1" s="1"/>
  <c r="AK331" i="1"/>
  <c r="J331" i="1" s="1"/>
  <c r="AC332" i="1"/>
  <c r="AD332" i="1" s="1"/>
  <c r="AG332" i="1"/>
  <c r="H332" i="1" s="1"/>
  <c r="AK332" i="1"/>
  <c r="AL332" i="1" s="1"/>
  <c r="AC333" i="1"/>
  <c r="AD333" i="1" s="1"/>
  <c r="AG333" i="1"/>
  <c r="AH333" i="1" s="1"/>
  <c r="AK333" i="1"/>
  <c r="AL333" i="1" s="1"/>
  <c r="AC334" i="1"/>
  <c r="AD334" i="1" s="1"/>
  <c r="AG334" i="1"/>
  <c r="H334" i="1" s="1"/>
  <c r="AK334" i="1"/>
  <c r="AL334" i="1" s="1"/>
  <c r="AC335" i="1"/>
  <c r="F335" i="1" s="1"/>
  <c r="AG335" i="1"/>
  <c r="AH335" i="1" s="1"/>
  <c r="AK335" i="1"/>
  <c r="J335" i="1" s="1"/>
  <c r="AC336" i="1"/>
  <c r="AD336" i="1" s="1"/>
  <c r="AG336" i="1"/>
  <c r="H336" i="1" s="1"/>
  <c r="AK336" i="1"/>
  <c r="AL336" i="1" s="1"/>
  <c r="AC337" i="1"/>
  <c r="F337" i="1" s="1"/>
  <c r="AG337" i="1"/>
  <c r="AH337" i="1" s="1"/>
  <c r="AK337" i="1"/>
  <c r="J337" i="1" s="1"/>
  <c r="AC338" i="1"/>
  <c r="AD338" i="1" s="1"/>
  <c r="AG338" i="1"/>
  <c r="H338" i="1" s="1"/>
  <c r="AK338" i="1"/>
  <c r="AL338" i="1" s="1"/>
  <c r="AC339" i="1"/>
  <c r="AD339" i="1" s="1"/>
  <c r="AG339" i="1"/>
  <c r="AH339" i="1" s="1"/>
  <c r="AK339" i="1"/>
  <c r="J339" i="1" s="1"/>
  <c r="AC340" i="1"/>
  <c r="AD340" i="1" s="1"/>
  <c r="AG340" i="1"/>
  <c r="H340" i="1" s="1"/>
  <c r="AK340" i="1"/>
  <c r="AL340" i="1" s="1"/>
  <c r="AC341" i="1"/>
  <c r="F341" i="1" s="1"/>
  <c r="AG341" i="1"/>
  <c r="AH341" i="1" s="1"/>
  <c r="AK341" i="1"/>
  <c r="J341" i="1" s="1"/>
  <c r="AC342" i="1"/>
  <c r="AD342" i="1" s="1"/>
  <c r="AG342" i="1"/>
  <c r="H342" i="1" s="1"/>
  <c r="AK342" i="1"/>
  <c r="AL342" i="1" s="1"/>
  <c r="AC343" i="1"/>
  <c r="F343" i="1" s="1"/>
  <c r="AG343" i="1"/>
  <c r="AH343" i="1" s="1"/>
  <c r="AK343" i="1"/>
  <c r="J343" i="1" s="1"/>
  <c r="AC344" i="1"/>
  <c r="AD344" i="1" s="1"/>
  <c r="AG344" i="1"/>
  <c r="AH344" i="1" s="1"/>
  <c r="AK344" i="1"/>
  <c r="AL344" i="1" s="1"/>
  <c r="AC345" i="1"/>
  <c r="F345" i="1" s="1"/>
  <c r="AG345" i="1"/>
  <c r="AH345" i="1" s="1"/>
  <c r="AK345" i="1"/>
  <c r="AL345" i="1" s="1"/>
  <c r="AC346" i="1"/>
  <c r="AD346" i="1" s="1"/>
  <c r="AG346" i="1"/>
  <c r="AH346" i="1" s="1"/>
  <c r="AK346" i="1"/>
  <c r="AL346" i="1" s="1"/>
  <c r="AC347" i="1"/>
  <c r="AD347" i="1" s="1"/>
  <c r="AG347" i="1"/>
  <c r="AH347" i="1" s="1"/>
  <c r="AK347" i="1"/>
  <c r="AL347" i="1" s="1"/>
  <c r="AC348" i="1"/>
  <c r="AD348" i="1" s="1"/>
  <c r="AG348" i="1"/>
  <c r="AH348" i="1" s="1"/>
  <c r="AK348" i="1"/>
  <c r="AL348" i="1" s="1"/>
  <c r="AC349" i="1"/>
  <c r="AD349" i="1" s="1"/>
  <c r="AG349" i="1"/>
  <c r="AH349" i="1" s="1"/>
  <c r="AK349" i="1"/>
  <c r="AL349" i="1" s="1"/>
  <c r="AC350" i="1"/>
  <c r="AD350" i="1" s="1"/>
  <c r="AG350" i="1"/>
  <c r="AH350" i="1" s="1"/>
  <c r="AK350" i="1"/>
  <c r="AL350" i="1" s="1"/>
  <c r="AC351" i="1"/>
  <c r="AD351" i="1" s="1"/>
  <c r="AG351" i="1"/>
  <c r="AH351" i="1" s="1"/>
  <c r="AK351" i="1"/>
  <c r="AL351" i="1" s="1"/>
  <c r="AC352" i="1"/>
  <c r="AD352" i="1" s="1"/>
  <c r="AG352" i="1"/>
  <c r="AH352" i="1" s="1"/>
  <c r="AK352" i="1"/>
  <c r="AL352" i="1" s="1"/>
  <c r="AC353" i="1"/>
  <c r="AD353" i="1" s="1"/>
  <c r="AG353" i="1"/>
  <c r="AH353" i="1" s="1"/>
  <c r="AK353" i="1"/>
  <c r="AL353" i="1" s="1"/>
  <c r="AC354" i="1"/>
  <c r="AD354" i="1" s="1"/>
  <c r="AG354" i="1"/>
  <c r="AH354" i="1" s="1"/>
  <c r="AK354" i="1"/>
  <c r="AL354" i="1" s="1"/>
  <c r="AC355" i="1"/>
  <c r="AD355" i="1" s="1"/>
  <c r="AG355" i="1"/>
  <c r="AH355" i="1" s="1"/>
  <c r="AK355" i="1"/>
  <c r="AL355" i="1" s="1"/>
  <c r="AC356" i="1"/>
  <c r="AD356" i="1" s="1"/>
  <c r="AG356" i="1"/>
  <c r="AH356" i="1" s="1"/>
  <c r="AK356" i="1"/>
  <c r="AL356" i="1" s="1"/>
  <c r="AC357" i="1"/>
  <c r="AD357" i="1" s="1"/>
  <c r="AG357" i="1"/>
  <c r="AH357" i="1" s="1"/>
  <c r="AK357" i="1"/>
  <c r="AL357" i="1" s="1"/>
  <c r="AC358" i="1"/>
  <c r="AD358" i="1" s="1"/>
  <c r="AG358" i="1"/>
  <c r="AH358" i="1" s="1"/>
  <c r="AK358" i="1"/>
  <c r="AL358" i="1" s="1"/>
  <c r="AC324" i="1"/>
  <c r="AD324" i="1" s="1"/>
  <c r="AG324" i="1"/>
  <c r="AH324" i="1" s="1"/>
  <c r="AK324" i="1"/>
  <c r="AL324" i="1" s="1"/>
  <c r="Y358" i="1"/>
  <c r="N6" i="1" l="1"/>
  <c r="D4" i="9"/>
  <c r="K360" i="1"/>
  <c r="G332" i="1"/>
  <c r="L351" i="1"/>
  <c r="L343" i="1"/>
  <c r="L339" i="1"/>
  <c r="L335" i="1"/>
  <c r="L331" i="1"/>
  <c r="L327" i="1"/>
  <c r="L324" i="1"/>
  <c r="D322" i="9" s="1"/>
  <c r="L355" i="1"/>
  <c r="L356" i="1"/>
  <c r="D354" i="9" s="1"/>
  <c r="L352" i="1"/>
  <c r="L348" i="1"/>
  <c r="L344" i="1"/>
  <c r="L340" i="1"/>
  <c r="L336" i="1"/>
  <c r="L332" i="1"/>
  <c r="L328" i="1"/>
  <c r="L357" i="1"/>
  <c r="L353" i="1"/>
  <c r="L349" i="1"/>
  <c r="L345" i="1"/>
  <c r="D343" i="9" s="1"/>
  <c r="L341" i="1"/>
  <c r="L337" i="1"/>
  <c r="L333" i="1"/>
  <c r="L329" i="1"/>
  <c r="L325" i="1"/>
  <c r="L347" i="1"/>
  <c r="L358" i="1"/>
  <c r="L354" i="1"/>
  <c r="L350" i="1"/>
  <c r="L346" i="1"/>
  <c r="L342" i="1"/>
  <c r="L338" i="1"/>
  <c r="L334" i="1"/>
  <c r="L330" i="1"/>
  <c r="L326" i="1"/>
  <c r="G345" i="1"/>
  <c r="I345" i="1" s="1"/>
  <c r="G334" i="1"/>
  <c r="K6" i="1"/>
  <c r="AA6" i="1"/>
  <c r="AH326" i="1"/>
  <c r="AL339" i="1"/>
  <c r="AD325" i="1"/>
  <c r="AD337" i="1"/>
  <c r="AD335" i="1"/>
  <c r="AD329" i="1"/>
  <c r="AL343" i="1"/>
  <c r="AL337" i="1"/>
  <c r="AL335" i="1"/>
  <c r="AH342" i="1"/>
  <c r="AH340" i="1"/>
  <c r="AH338" i="1"/>
  <c r="AL331" i="1"/>
  <c r="AL329" i="1"/>
  <c r="AL327" i="1"/>
  <c r="N324" i="1"/>
  <c r="N345" i="1"/>
  <c r="G344" i="1"/>
  <c r="I344" i="1" s="1"/>
  <c r="AD345" i="1"/>
  <c r="AD343" i="1"/>
  <c r="AD341" i="1"/>
  <c r="AH334" i="1"/>
  <c r="AH332" i="1"/>
  <c r="AH330" i="1"/>
  <c r="H324" i="1"/>
  <c r="J358" i="1"/>
  <c r="F358" i="1"/>
  <c r="J348" i="1"/>
  <c r="H347" i="1"/>
  <c r="J346" i="1"/>
  <c r="F346" i="1"/>
  <c r="J345" i="1"/>
  <c r="J344" i="1"/>
  <c r="H357" i="1"/>
  <c r="J356" i="1"/>
  <c r="F356" i="1"/>
  <c r="J355" i="1"/>
  <c r="F355" i="1"/>
  <c r="J354" i="1"/>
  <c r="F354" i="1"/>
  <c r="H353" i="1"/>
  <c r="J352" i="1"/>
  <c r="F352" i="1"/>
  <c r="J351" i="1"/>
  <c r="F351" i="1"/>
  <c r="J350" i="1"/>
  <c r="F350" i="1"/>
  <c r="H349" i="1"/>
  <c r="H341" i="1"/>
  <c r="G341" i="1" s="1"/>
  <c r="F339" i="1"/>
  <c r="H337" i="1"/>
  <c r="J336" i="1"/>
  <c r="F336" i="1"/>
  <c r="G336" i="1" s="1"/>
  <c r="H335" i="1"/>
  <c r="J334" i="1"/>
  <c r="J333" i="1"/>
  <c r="J332" i="1"/>
  <c r="H331" i="1"/>
  <c r="G331" i="1" s="1"/>
  <c r="J330" i="1"/>
  <c r="F330" i="1"/>
  <c r="G330" i="1" s="1"/>
  <c r="J328" i="1"/>
  <c r="F328" i="1"/>
  <c r="G328" i="1" s="1"/>
  <c r="H327" i="1"/>
  <c r="H325" i="1"/>
  <c r="G325" i="1" s="1"/>
  <c r="J324" i="1"/>
  <c r="F324" i="1"/>
  <c r="H358" i="1"/>
  <c r="H348" i="1"/>
  <c r="G348" i="1" s="1"/>
  <c r="J347" i="1"/>
  <c r="F347" i="1"/>
  <c r="H346" i="1"/>
  <c r="AL341" i="1"/>
  <c r="AH336" i="1"/>
  <c r="AD331" i="1"/>
  <c r="AH328" i="1"/>
  <c r="AL325" i="1"/>
  <c r="J357" i="1"/>
  <c r="F357" i="1"/>
  <c r="H356" i="1"/>
  <c r="H355" i="1"/>
  <c r="H354" i="1"/>
  <c r="J353" i="1"/>
  <c r="F353" i="1"/>
  <c r="H352" i="1"/>
  <c r="H351" i="1"/>
  <c r="H350" i="1"/>
  <c r="J349" i="1"/>
  <c r="F349" i="1"/>
  <c r="H343" i="1"/>
  <c r="J342" i="1"/>
  <c r="F342" i="1"/>
  <c r="G342" i="1" s="1"/>
  <c r="J340" i="1"/>
  <c r="F340" i="1"/>
  <c r="G340" i="1" s="1"/>
  <c r="H339" i="1"/>
  <c r="J338" i="1"/>
  <c r="F338" i="1"/>
  <c r="G338" i="1" s="1"/>
  <c r="H333" i="1"/>
  <c r="G333" i="1" s="1"/>
  <c r="H329" i="1"/>
  <c r="J326" i="1"/>
  <c r="F326" i="1"/>
  <c r="G326" i="1" s="1"/>
  <c r="AS91" i="1"/>
  <c r="AU91" i="1"/>
  <c r="AV91" i="1"/>
  <c r="AW91" i="1"/>
  <c r="AX91" i="1"/>
  <c r="AY91" i="1"/>
  <c r="AZ91" i="1"/>
  <c r="AC91" i="1"/>
  <c r="AD91" i="1" s="1"/>
  <c r="AG91" i="1"/>
  <c r="H91" i="1" s="1"/>
  <c r="AK91" i="1"/>
  <c r="AL91" i="1" s="1"/>
  <c r="N356" i="1" l="1"/>
  <c r="N338" i="1"/>
  <c r="D336" i="9"/>
  <c r="N354" i="1"/>
  <c r="D352" i="9"/>
  <c r="N329" i="1"/>
  <c r="D327" i="9"/>
  <c r="N328" i="1"/>
  <c r="D326" i="9"/>
  <c r="N344" i="1"/>
  <c r="D342" i="9"/>
  <c r="N355" i="1"/>
  <c r="D353" i="9"/>
  <c r="N335" i="1"/>
  <c r="D333" i="9"/>
  <c r="N326" i="1"/>
  <c r="D324" i="9"/>
  <c r="N342" i="1"/>
  <c r="D340" i="9"/>
  <c r="N358" i="1"/>
  <c r="D356" i="9"/>
  <c r="N333" i="1"/>
  <c r="D331" i="9"/>
  <c r="N349" i="1"/>
  <c r="D347" i="9"/>
  <c r="N332" i="1"/>
  <c r="D330" i="9"/>
  <c r="N348" i="1"/>
  <c r="D346" i="9"/>
  <c r="N339" i="1"/>
  <c r="D337" i="9"/>
  <c r="I332" i="1"/>
  <c r="N330" i="1"/>
  <c r="D328" i="9"/>
  <c r="N346" i="1"/>
  <c r="D344" i="9"/>
  <c r="N347" i="1"/>
  <c r="D345" i="9"/>
  <c r="N337" i="1"/>
  <c r="D335" i="9"/>
  <c r="N353" i="1"/>
  <c r="D351" i="9"/>
  <c r="N336" i="1"/>
  <c r="D334" i="9"/>
  <c r="N352" i="1"/>
  <c r="D350" i="9"/>
  <c r="N327" i="1"/>
  <c r="D325" i="9"/>
  <c r="N343" i="1"/>
  <c r="D341" i="9"/>
  <c r="N334" i="1"/>
  <c r="D332" i="9"/>
  <c r="N350" i="1"/>
  <c r="D348" i="9"/>
  <c r="N325" i="1"/>
  <c r="D323" i="9"/>
  <c r="N341" i="1"/>
  <c r="D339" i="9"/>
  <c r="N357" i="1"/>
  <c r="D355" i="9"/>
  <c r="N340" i="1"/>
  <c r="D338" i="9"/>
  <c r="N331" i="1"/>
  <c r="D329" i="9"/>
  <c r="N351" i="1"/>
  <c r="D349" i="9"/>
  <c r="K345" i="1"/>
  <c r="G353" i="1"/>
  <c r="K353" i="1" s="1"/>
  <c r="L91" i="1"/>
  <c r="K332" i="1"/>
  <c r="I334" i="1"/>
  <c r="G324" i="1"/>
  <c r="I324" i="1" s="1"/>
  <c r="K348" i="1"/>
  <c r="K330" i="1"/>
  <c r="G339" i="1"/>
  <c r="I339" i="1" s="1"/>
  <c r="G349" i="1"/>
  <c r="I349" i="1" s="1"/>
  <c r="I338" i="1"/>
  <c r="K326" i="1"/>
  <c r="K344" i="1"/>
  <c r="I333" i="1"/>
  <c r="K334" i="1"/>
  <c r="I325" i="1"/>
  <c r="K325" i="1"/>
  <c r="G347" i="1"/>
  <c r="K347" i="1" s="1"/>
  <c r="I348" i="1"/>
  <c r="G351" i="1"/>
  <c r="I326" i="1"/>
  <c r="I340" i="1"/>
  <c r="I328" i="1"/>
  <c r="G335" i="1"/>
  <c r="I335" i="1" s="1"/>
  <c r="I336" i="1"/>
  <c r="G343" i="1"/>
  <c r="K343" i="1" s="1"/>
  <c r="K342" i="1"/>
  <c r="G357" i="1"/>
  <c r="K357" i="1" s="1"/>
  <c r="G354" i="1"/>
  <c r="I354" i="1" s="1"/>
  <c r="G356" i="1"/>
  <c r="I356" i="1" s="1"/>
  <c r="K328" i="1"/>
  <c r="K336" i="1"/>
  <c r="I341" i="1"/>
  <c r="G346" i="1"/>
  <c r="I346" i="1" s="1"/>
  <c r="G337" i="1"/>
  <c r="I337" i="1" s="1"/>
  <c r="K340" i="1"/>
  <c r="K341" i="1"/>
  <c r="G329" i="1"/>
  <c r="I329" i="1" s="1"/>
  <c r="K333" i="1"/>
  <c r="K331" i="1"/>
  <c r="I331" i="1"/>
  <c r="G355" i="1"/>
  <c r="K355" i="1" s="1"/>
  <c r="G350" i="1"/>
  <c r="K350" i="1" s="1"/>
  <c r="G352" i="1"/>
  <c r="K352" i="1" s="1"/>
  <c r="I342" i="1"/>
  <c r="G358" i="1"/>
  <c r="K358" i="1" s="1"/>
  <c r="G327" i="1"/>
  <c r="K327" i="1" s="1"/>
  <c r="I330" i="1"/>
  <c r="K338" i="1"/>
  <c r="AH91" i="1"/>
  <c r="J91" i="1"/>
  <c r="F91" i="1"/>
  <c r="AV5" i="1"/>
  <c r="AV7" i="1"/>
  <c r="AV8" i="1"/>
  <c r="AV9" i="1"/>
  <c r="AV10" i="1"/>
  <c r="AV11" i="1"/>
  <c r="AV12" i="1"/>
  <c r="AV13" i="1"/>
  <c r="AV14" i="1"/>
  <c r="AV15" i="1"/>
  <c r="AV16" i="1"/>
  <c r="AV17" i="1"/>
  <c r="AV18" i="1"/>
  <c r="AV19" i="1"/>
  <c r="AV20" i="1"/>
  <c r="AV21" i="1"/>
  <c r="AV22" i="1"/>
  <c r="AV23" i="1"/>
  <c r="AV24" i="1"/>
  <c r="AV25" i="1"/>
  <c r="AV26" i="1"/>
  <c r="AV27" i="1"/>
  <c r="AV28" i="1"/>
  <c r="AV29" i="1"/>
  <c r="AV30" i="1"/>
  <c r="AV31" i="1"/>
  <c r="AV32" i="1"/>
  <c r="AV33" i="1"/>
  <c r="AV34" i="1"/>
  <c r="AV35" i="1"/>
  <c r="AV36" i="1"/>
  <c r="AV37" i="1"/>
  <c r="AV38" i="1"/>
  <c r="AV39" i="1"/>
  <c r="AV40" i="1"/>
  <c r="AV41" i="1"/>
  <c r="AV42" i="1"/>
  <c r="AV43" i="1"/>
  <c r="AV44" i="1"/>
  <c r="AV45" i="1"/>
  <c r="AV46" i="1"/>
  <c r="AV47" i="1"/>
  <c r="AV48" i="1"/>
  <c r="AV49" i="1"/>
  <c r="AV50" i="1"/>
  <c r="AV51" i="1"/>
  <c r="AV52" i="1"/>
  <c r="AV53" i="1"/>
  <c r="AV54" i="1"/>
  <c r="AV55" i="1"/>
  <c r="AV56" i="1"/>
  <c r="AV57" i="1"/>
  <c r="AV58" i="1"/>
  <c r="AV59" i="1"/>
  <c r="AV60" i="1"/>
  <c r="AV61" i="1"/>
  <c r="AV62" i="1"/>
  <c r="AV63" i="1"/>
  <c r="AV64" i="1"/>
  <c r="AV65" i="1"/>
  <c r="AV66" i="1"/>
  <c r="AV67" i="1"/>
  <c r="AV68" i="1"/>
  <c r="AV69" i="1"/>
  <c r="AV70" i="1"/>
  <c r="AV71" i="1"/>
  <c r="AV72" i="1"/>
  <c r="AV73" i="1"/>
  <c r="AV74" i="1"/>
  <c r="AV75" i="1"/>
  <c r="AV76" i="1"/>
  <c r="AV77" i="1"/>
  <c r="AV78" i="1"/>
  <c r="AV79" i="1"/>
  <c r="AV80" i="1"/>
  <c r="AV81" i="1"/>
  <c r="AV82" i="1"/>
  <c r="AV83" i="1"/>
  <c r="AV84" i="1"/>
  <c r="AV85" i="1"/>
  <c r="AV86" i="1"/>
  <c r="AV87" i="1"/>
  <c r="AV88" i="1"/>
  <c r="AV92" i="1"/>
  <c r="AV93" i="1"/>
  <c r="AV94" i="1"/>
  <c r="AV95" i="1"/>
  <c r="AV96" i="1"/>
  <c r="AV97" i="1"/>
  <c r="AV98" i="1"/>
  <c r="AV99" i="1"/>
  <c r="AV100" i="1"/>
  <c r="AV101" i="1"/>
  <c r="AV102" i="1"/>
  <c r="AV103" i="1"/>
  <c r="AV104" i="1"/>
  <c r="AV105" i="1"/>
  <c r="AV106" i="1"/>
  <c r="AV107" i="1"/>
  <c r="AV108" i="1"/>
  <c r="AV109" i="1"/>
  <c r="AV110" i="1"/>
  <c r="AV111" i="1"/>
  <c r="AV112" i="1"/>
  <c r="AV113" i="1"/>
  <c r="AV114" i="1"/>
  <c r="AV115" i="1"/>
  <c r="AV116" i="1"/>
  <c r="AV117" i="1"/>
  <c r="AV118" i="1"/>
  <c r="AV119" i="1"/>
  <c r="AV120" i="1"/>
  <c r="AV121" i="1"/>
  <c r="AV122" i="1"/>
  <c r="AV123" i="1"/>
  <c r="AV124" i="1"/>
  <c r="AV125" i="1"/>
  <c r="AV126" i="1"/>
  <c r="AV127" i="1"/>
  <c r="AV128" i="1"/>
  <c r="AV129" i="1"/>
  <c r="AV130" i="1"/>
  <c r="AV131" i="1"/>
  <c r="AV132" i="1"/>
  <c r="AV133" i="1"/>
  <c r="AV134" i="1"/>
  <c r="AV135" i="1"/>
  <c r="AV136" i="1"/>
  <c r="AV137" i="1"/>
  <c r="AV138" i="1"/>
  <c r="AV139" i="1"/>
  <c r="AV140" i="1"/>
  <c r="AV141" i="1"/>
  <c r="AV142" i="1"/>
  <c r="AV143" i="1"/>
  <c r="AV144" i="1"/>
  <c r="AV145" i="1"/>
  <c r="AV146" i="1"/>
  <c r="AV147" i="1"/>
  <c r="AV148" i="1"/>
  <c r="AV149" i="1"/>
  <c r="AV150" i="1"/>
  <c r="AV151" i="1"/>
  <c r="AV152" i="1"/>
  <c r="AV153" i="1"/>
  <c r="AV154" i="1"/>
  <c r="AV155" i="1"/>
  <c r="AV156" i="1"/>
  <c r="AV157" i="1"/>
  <c r="AV158" i="1"/>
  <c r="AV159" i="1"/>
  <c r="AV160" i="1"/>
  <c r="AV161" i="1"/>
  <c r="AV162" i="1"/>
  <c r="AV163" i="1"/>
  <c r="AV164" i="1"/>
  <c r="AV165" i="1"/>
  <c r="AV166" i="1"/>
  <c r="AV167" i="1"/>
  <c r="AV168" i="1"/>
  <c r="AV169" i="1"/>
  <c r="AV170" i="1"/>
  <c r="AV171" i="1"/>
  <c r="AV172" i="1"/>
  <c r="AV173" i="1"/>
  <c r="AV174" i="1"/>
  <c r="AV175" i="1"/>
  <c r="AV176" i="1"/>
  <c r="AV177" i="1"/>
  <c r="AV178" i="1"/>
  <c r="AV179" i="1"/>
  <c r="AV180" i="1"/>
  <c r="AV181" i="1"/>
  <c r="AV182" i="1"/>
  <c r="AV183" i="1"/>
  <c r="AV184" i="1"/>
  <c r="AV185" i="1"/>
  <c r="AV186" i="1"/>
  <c r="AV187" i="1"/>
  <c r="AV188" i="1"/>
  <c r="AV189" i="1"/>
  <c r="AV190" i="1"/>
  <c r="AV191" i="1"/>
  <c r="AV192" i="1"/>
  <c r="AV193" i="1"/>
  <c r="AV194" i="1"/>
  <c r="AV195" i="1"/>
  <c r="AV196" i="1"/>
  <c r="AV197" i="1"/>
  <c r="AV198" i="1"/>
  <c r="AV199" i="1"/>
  <c r="AV200" i="1"/>
  <c r="AV201" i="1"/>
  <c r="AV202" i="1"/>
  <c r="AV203" i="1"/>
  <c r="AV204" i="1"/>
  <c r="AV205" i="1"/>
  <c r="AV206" i="1"/>
  <c r="AV207" i="1"/>
  <c r="AV208" i="1"/>
  <c r="AV209" i="1"/>
  <c r="AV210" i="1"/>
  <c r="AV211" i="1"/>
  <c r="AV212" i="1"/>
  <c r="AV213" i="1"/>
  <c r="AV214" i="1"/>
  <c r="AV215" i="1"/>
  <c r="AV216" i="1"/>
  <c r="AV217" i="1"/>
  <c r="AV218" i="1"/>
  <c r="AV219" i="1"/>
  <c r="AV220" i="1"/>
  <c r="AV221" i="1"/>
  <c r="AV222" i="1"/>
  <c r="AV224" i="1"/>
  <c r="AV225" i="1"/>
  <c r="AV226" i="1"/>
  <c r="AV227" i="1"/>
  <c r="AV228" i="1"/>
  <c r="AV229" i="1"/>
  <c r="AV230" i="1"/>
  <c r="AV231" i="1"/>
  <c r="AV232" i="1"/>
  <c r="AV233" i="1"/>
  <c r="AV234" i="1"/>
  <c r="AV235" i="1"/>
  <c r="AV236" i="1"/>
  <c r="AV237" i="1"/>
  <c r="AV238" i="1"/>
  <c r="AV239" i="1"/>
  <c r="AV240" i="1"/>
  <c r="AV241" i="1"/>
  <c r="AV242" i="1"/>
  <c r="AV243" i="1"/>
  <c r="AV244" i="1"/>
  <c r="AV245" i="1"/>
  <c r="AV246" i="1"/>
  <c r="AV247" i="1"/>
  <c r="AV248" i="1"/>
  <c r="AV249" i="1"/>
  <c r="AV250" i="1"/>
  <c r="AV251" i="1"/>
  <c r="AV252" i="1"/>
  <c r="AV253" i="1"/>
  <c r="AV254" i="1"/>
  <c r="AV255" i="1"/>
  <c r="AV256" i="1"/>
  <c r="AV257" i="1"/>
  <c r="AV258" i="1"/>
  <c r="AV259" i="1"/>
  <c r="AV260" i="1"/>
  <c r="AV261" i="1"/>
  <c r="AV262" i="1"/>
  <c r="AV263" i="1"/>
  <c r="AV264" i="1"/>
  <c r="AV265" i="1"/>
  <c r="AV266" i="1"/>
  <c r="AV267" i="1"/>
  <c r="AV268" i="1"/>
  <c r="AV269" i="1"/>
  <c r="AV270" i="1"/>
  <c r="AV271" i="1"/>
  <c r="AV272" i="1"/>
  <c r="AV273" i="1"/>
  <c r="AV274" i="1"/>
  <c r="AV275" i="1"/>
  <c r="AV276" i="1"/>
  <c r="AV277" i="1"/>
  <c r="AV278" i="1"/>
  <c r="AV279" i="1"/>
  <c r="AV280" i="1"/>
  <c r="AV281" i="1"/>
  <c r="AV282" i="1"/>
  <c r="AV283" i="1"/>
  <c r="AV284" i="1"/>
  <c r="AV285" i="1"/>
  <c r="AV286" i="1"/>
  <c r="AV287" i="1"/>
  <c r="AV288" i="1"/>
  <c r="AV289" i="1"/>
  <c r="AV290" i="1"/>
  <c r="AV291" i="1"/>
  <c r="AV292" i="1"/>
  <c r="AV293" i="1"/>
  <c r="AV294" i="1"/>
  <c r="AV295" i="1"/>
  <c r="AV296" i="1"/>
  <c r="AV297" i="1"/>
  <c r="AV298" i="1"/>
  <c r="AV299" i="1"/>
  <c r="AV300" i="1"/>
  <c r="AV301" i="1"/>
  <c r="AV302" i="1"/>
  <c r="AV303" i="1"/>
  <c r="AV304" i="1"/>
  <c r="AV305" i="1"/>
  <c r="AV306" i="1"/>
  <c r="AV307" i="1"/>
  <c r="AV308" i="1"/>
  <c r="AV309" i="1"/>
  <c r="AV310" i="1"/>
  <c r="AV311" i="1"/>
  <c r="AV312" i="1"/>
  <c r="AV313" i="1"/>
  <c r="AV314" i="1"/>
  <c r="AV315" i="1"/>
  <c r="AV316" i="1"/>
  <c r="AV317" i="1"/>
  <c r="AV318" i="1"/>
  <c r="AV319" i="1"/>
  <c r="AV320" i="1"/>
  <c r="AV321" i="1"/>
  <c r="AV322" i="1"/>
  <c r="AV323" i="1"/>
  <c r="AV223" i="1"/>
  <c r="AV89" i="1"/>
  <c r="AV90" i="1"/>
  <c r="AV4" i="1"/>
  <c r="AY5" i="1"/>
  <c r="AY7" i="1"/>
  <c r="AY8" i="1"/>
  <c r="AY9" i="1"/>
  <c r="AY10" i="1"/>
  <c r="AY11" i="1"/>
  <c r="AY12" i="1"/>
  <c r="AY13" i="1"/>
  <c r="AY14" i="1"/>
  <c r="AY15" i="1"/>
  <c r="AY16" i="1"/>
  <c r="AY17" i="1"/>
  <c r="AY18" i="1"/>
  <c r="AY19" i="1"/>
  <c r="AY20" i="1"/>
  <c r="AY21" i="1"/>
  <c r="AY22" i="1"/>
  <c r="AY23" i="1"/>
  <c r="AY24" i="1"/>
  <c r="AY25" i="1"/>
  <c r="AY26" i="1"/>
  <c r="AY27" i="1"/>
  <c r="AY28" i="1"/>
  <c r="AY29" i="1"/>
  <c r="AY30" i="1"/>
  <c r="AY31" i="1"/>
  <c r="AY32" i="1"/>
  <c r="AY33" i="1"/>
  <c r="AY34" i="1"/>
  <c r="AY35" i="1"/>
  <c r="AY36" i="1"/>
  <c r="AY37" i="1"/>
  <c r="AY38" i="1"/>
  <c r="AY39" i="1"/>
  <c r="AY40" i="1"/>
  <c r="AY41" i="1"/>
  <c r="AY42" i="1"/>
  <c r="AY43" i="1"/>
  <c r="AY44" i="1"/>
  <c r="AY45" i="1"/>
  <c r="AY46" i="1"/>
  <c r="AY47" i="1"/>
  <c r="AY48" i="1"/>
  <c r="AY49" i="1"/>
  <c r="AY50" i="1"/>
  <c r="AY51" i="1"/>
  <c r="AY52" i="1"/>
  <c r="AY53" i="1"/>
  <c r="AY54" i="1"/>
  <c r="AY55" i="1"/>
  <c r="AY56" i="1"/>
  <c r="AY57" i="1"/>
  <c r="AY58" i="1"/>
  <c r="AY59" i="1"/>
  <c r="AY60" i="1"/>
  <c r="AY61" i="1"/>
  <c r="AY62" i="1"/>
  <c r="AY63" i="1"/>
  <c r="AY64" i="1"/>
  <c r="AY65" i="1"/>
  <c r="AY66" i="1"/>
  <c r="AY67" i="1"/>
  <c r="AY68" i="1"/>
  <c r="AY69" i="1"/>
  <c r="AY70" i="1"/>
  <c r="AY71" i="1"/>
  <c r="AY72" i="1"/>
  <c r="AY73" i="1"/>
  <c r="AY74" i="1"/>
  <c r="AY75" i="1"/>
  <c r="AY76" i="1"/>
  <c r="AY77" i="1"/>
  <c r="AY78" i="1"/>
  <c r="AY79" i="1"/>
  <c r="AY80" i="1"/>
  <c r="AY81" i="1"/>
  <c r="AY82" i="1"/>
  <c r="AY83" i="1"/>
  <c r="AY84" i="1"/>
  <c r="AY85" i="1"/>
  <c r="AY86" i="1"/>
  <c r="AY87" i="1"/>
  <c r="AY88" i="1"/>
  <c r="AY92" i="1"/>
  <c r="AY93" i="1"/>
  <c r="AY94" i="1"/>
  <c r="AY95" i="1"/>
  <c r="AY96" i="1"/>
  <c r="AY97" i="1"/>
  <c r="AY98" i="1"/>
  <c r="AY99" i="1"/>
  <c r="AY100" i="1"/>
  <c r="AY101" i="1"/>
  <c r="AY102" i="1"/>
  <c r="AY103" i="1"/>
  <c r="AY104" i="1"/>
  <c r="AY105" i="1"/>
  <c r="AY106" i="1"/>
  <c r="AY107" i="1"/>
  <c r="AY108" i="1"/>
  <c r="AY109" i="1"/>
  <c r="AY110" i="1"/>
  <c r="AY111" i="1"/>
  <c r="AY112" i="1"/>
  <c r="AY113" i="1"/>
  <c r="AY114" i="1"/>
  <c r="AY115" i="1"/>
  <c r="AY116" i="1"/>
  <c r="AY117" i="1"/>
  <c r="AY118" i="1"/>
  <c r="AY119" i="1"/>
  <c r="AY120" i="1"/>
  <c r="AY121" i="1"/>
  <c r="AY122" i="1"/>
  <c r="AY123" i="1"/>
  <c r="AY124" i="1"/>
  <c r="AY125" i="1"/>
  <c r="AY126" i="1"/>
  <c r="AY127" i="1"/>
  <c r="AY128" i="1"/>
  <c r="AY129" i="1"/>
  <c r="AY130" i="1"/>
  <c r="AY131" i="1"/>
  <c r="AY132" i="1"/>
  <c r="AY133" i="1"/>
  <c r="AY134" i="1"/>
  <c r="AY135" i="1"/>
  <c r="AY136" i="1"/>
  <c r="AY137" i="1"/>
  <c r="AY138" i="1"/>
  <c r="AY139" i="1"/>
  <c r="AY140" i="1"/>
  <c r="AY141" i="1"/>
  <c r="AY142" i="1"/>
  <c r="AY143" i="1"/>
  <c r="AY144" i="1"/>
  <c r="AY145" i="1"/>
  <c r="AY146" i="1"/>
  <c r="AY147" i="1"/>
  <c r="AY148" i="1"/>
  <c r="AY149" i="1"/>
  <c r="AY150" i="1"/>
  <c r="AY151" i="1"/>
  <c r="AY152" i="1"/>
  <c r="AY153" i="1"/>
  <c r="AY154" i="1"/>
  <c r="AY155" i="1"/>
  <c r="AY156" i="1"/>
  <c r="AY157" i="1"/>
  <c r="AY158" i="1"/>
  <c r="AY159" i="1"/>
  <c r="AY160" i="1"/>
  <c r="AY161" i="1"/>
  <c r="AY162" i="1"/>
  <c r="AY163" i="1"/>
  <c r="AY164" i="1"/>
  <c r="AY165" i="1"/>
  <c r="AY166" i="1"/>
  <c r="AY167" i="1"/>
  <c r="AY168" i="1"/>
  <c r="AY169" i="1"/>
  <c r="AY170" i="1"/>
  <c r="AY171" i="1"/>
  <c r="AY172" i="1"/>
  <c r="AY173" i="1"/>
  <c r="AY174" i="1"/>
  <c r="AY175" i="1"/>
  <c r="AY176" i="1"/>
  <c r="AY177" i="1"/>
  <c r="AY178" i="1"/>
  <c r="AY179" i="1"/>
  <c r="AY180" i="1"/>
  <c r="AY181" i="1"/>
  <c r="AY182" i="1"/>
  <c r="AY183" i="1"/>
  <c r="AY184" i="1"/>
  <c r="AY185" i="1"/>
  <c r="AY186" i="1"/>
  <c r="AY187" i="1"/>
  <c r="AY188" i="1"/>
  <c r="AY189" i="1"/>
  <c r="AY190" i="1"/>
  <c r="AY191" i="1"/>
  <c r="AY192" i="1"/>
  <c r="AY193" i="1"/>
  <c r="AY194" i="1"/>
  <c r="AY195" i="1"/>
  <c r="AY196" i="1"/>
  <c r="AY197" i="1"/>
  <c r="AY198" i="1"/>
  <c r="AY199" i="1"/>
  <c r="AY200" i="1"/>
  <c r="AY201" i="1"/>
  <c r="AY202" i="1"/>
  <c r="AY203" i="1"/>
  <c r="AY204" i="1"/>
  <c r="AY205" i="1"/>
  <c r="AY206" i="1"/>
  <c r="AY207" i="1"/>
  <c r="AY208" i="1"/>
  <c r="AY209" i="1"/>
  <c r="AY210" i="1"/>
  <c r="AY211" i="1"/>
  <c r="AY212" i="1"/>
  <c r="AY213" i="1"/>
  <c r="AY214" i="1"/>
  <c r="AY215" i="1"/>
  <c r="AY216" i="1"/>
  <c r="AY217" i="1"/>
  <c r="AY218" i="1"/>
  <c r="AY219" i="1"/>
  <c r="AY220" i="1"/>
  <c r="AY221" i="1"/>
  <c r="AY222" i="1"/>
  <c r="AY224" i="1"/>
  <c r="AY225" i="1"/>
  <c r="AY226" i="1"/>
  <c r="AY227" i="1"/>
  <c r="AY228" i="1"/>
  <c r="AY229" i="1"/>
  <c r="AY230" i="1"/>
  <c r="AY231" i="1"/>
  <c r="AY232" i="1"/>
  <c r="AY233" i="1"/>
  <c r="AY234" i="1"/>
  <c r="AY235" i="1"/>
  <c r="AY236" i="1"/>
  <c r="AY237" i="1"/>
  <c r="AY238" i="1"/>
  <c r="AY239" i="1"/>
  <c r="AY240" i="1"/>
  <c r="AY241" i="1"/>
  <c r="AY242" i="1"/>
  <c r="AY243" i="1"/>
  <c r="AY244" i="1"/>
  <c r="AY245" i="1"/>
  <c r="AY246" i="1"/>
  <c r="AY247" i="1"/>
  <c r="AY248" i="1"/>
  <c r="AY249" i="1"/>
  <c r="AY250" i="1"/>
  <c r="AY251" i="1"/>
  <c r="AY252" i="1"/>
  <c r="AY253" i="1"/>
  <c r="AY254" i="1"/>
  <c r="AY255" i="1"/>
  <c r="AY256" i="1"/>
  <c r="AY257" i="1"/>
  <c r="AY258" i="1"/>
  <c r="AY259" i="1"/>
  <c r="AY260" i="1"/>
  <c r="AY261" i="1"/>
  <c r="AY262" i="1"/>
  <c r="AY263" i="1"/>
  <c r="AY264" i="1"/>
  <c r="AY265" i="1"/>
  <c r="AY266" i="1"/>
  <c r="AY267" i="1"/>
  <c r="AY268" i="1"/>
  <c r="AY269" i="1"/>
  <c r="AY270" i="1"/>
  <c r="AY271" i="1"/>
  <c r="AY272" i="1"/>
  <c r="AY273" i="1"/>
  <c r="AY274" i="1"/>
  <c r="AY275" i="1"/>
  <c r="AY276" i="1"/>
  <c r="AY277" i="1"/>
  <c r="AY278" i="1"/>
  <c r="AY279" i="1"/>
  <c r="AY280" i="1"/>
  <c r="AY281" i="1"/>
  <c r="AY282" i="1"/>
  <c r="AY283" i="1"/>
  <c r="AY284" i="1"/>
  <c r="AY285" i="1"/>
  <c r="AY286" i="1"/>
  <c r="AY287" i="1"/>
  <c r="AY288" i="1"/>
  <c r="AY289" i="1"/>
  <c r="AY290" i="1"/>
  <c r="AY291" i="1"/>
  <c r="AY292" i="1"/>
  <c r="AY293" i="1"/>
  <c r="AY294" i="1"/>
  <c r="AY295" i="1"/>
  <c r="AY296" i="1"/>
  <c r="AY297" i="1"/>
  <c r="AY298" i="1"/>
  <c r="AY299" i="1"/>
  <c r="AY300" i="1"/>
  <c r="AY301" i="1"/>
  <c r="AY302" i="1"/>
  <c r="AY303" i="1"/>
  <c r="AY304" i="1"/>
  <c r="AY305" i="1"/>
  <c r="AY306" i="1"/>
  <c r="AY307" i="1"/>
  <c r="AY308" i="1"/>
  <c r="AY309" i="1"/>
  <c r="AY310" i="1"/>
  <c r="AY311" i="1"/>
  <c r="AY312" i="1"/>
  <c r="AY313" i="1"/>
  <c r="AY314" i="1"/>
  <c r="AY315" i="1"/>
  <c r="AY316" i="1"/>
  <c r="AY317" i="1"/>
  <c r="AY318" i="1"/>
  <c r="AY319" i="1"/>
  <c r="AY320" i="1"/>
  <c r="AY321" i="1"/>
  <c r="AY322" i="1"/>
  <c r="AY323" i="1"/>
  <c r="AY223" i="1"/>
  <c r="AY89" i="1"/>
  <c r="AY90" i="1"/>
  <c r="AY4" i="1"/>
  <c r="AW5" i="1"/>
  <c r="AW7" i="1"/>
  <c r="AW8" i="1"/>
  <c r="AW9" i="1"/>
  <c r="AW10" i="1"/>
  <c r="AW11" i="1"/>
  <c r="AW12" i="1"/>
  <c r="AW13" i="1"/>
  <c r="AW14" i="1"/>
  <c r="AW15" i="1"/>
  <c r="AW16" i="1"/>
  <c r="AW17" i="1"/>
  <c r="AW18" i="1"/>
  <c r="AW19" i="1"/>
  <c r="AW20" i="1"/>
  <c r="AW21" i="1"/>
  <c r="AW22" i="1"/>
  <c r="AW23" i="1"/>
  <c r="AW24" i="1"/>
  <c r="AW25" i="1"/>
  <c r="AW26" i="1"/>
  <c r="AW27" i="1"/>
  <c r="AW28" i="1"/>
  <c r="AW29" i="1"/>
  <c r="AW30" i="1"/>
  <c r="AW31" i="1"/>
  <c r="AW32" i="1"/>
  <c r="AW33" i="1"/>
  <c r="AW34" i="1"/>
  <c r="AW35" i="1"/>
  <c r="AW36" i="1"/>
  <c r="AW37" i="1"/>
  <c r="AW38" i="1"/>
  <c r="AW39" i="1"/>
  <c r="AW40" i="1"/>
  <c r="AW41" i="1"/>
  <c r="AW42" i="1"/>
  <c r="AW43" i="1"/>
  <c r="AW44" i="1"/>
  <c r="AW45" i="1"/>
  <c r="AW46" i="1"/>
  <c r="AW47" i="1"/>
  <c r="AW48" i="1"/>
  <c r="AW49" i="1"/>
  <c r="AW50" i="1"/>
  <c r="AW51" i="1"/>
  <c r="AW52" i="1"/>
  <c r="AW53" i="1"/>
  <c r="AW54" i="1"/>
  <c r="AW55" i="1"/>
  <c r="AW56" i="1"/>
  <c r="AW57" i="1"/>
  <c r="AW58" i="1"/>
  <c r="AW59" i="1"/>
  <c r="AW60" i="1"/>
  <c r="AW61" i="1"/>
  <c r="AW62" i="1"/>
  <c r="AW63" i="1"/>
  <c r="AW64" i="1"/>
  <c r="AW65" i="1"/>
  <c r="AW66" i="1"/>
  <c r="AW67" i="1"/>
  <c r="AW68" i="1"/>
  <c r="AW69" i="1"/>
  <c r="AW70" i="1"/>
  <c r="AW71" i="1"/>
  <c r="AW72" i="1"/>
  <c r="AW73" i="1"/>
  <c r="AW74" i="1"/>
  <c r="AW75" i="1"/>
  <c r="AW76" i="1"/>
  <c r="AW77" i="1"/>
  <c r="AW78" i="1"/>
  <c r="AW79" i="1"/>
  <c r="AW80" i="1"/>
  <c r="AW81" i="1"/>
  <c r="AW82" i="1"/>
  <c r="AW83" i="1"/>
  <c r="AW84" i="1"/>
  <c r="AW85" i="1"/>
  <c r="AW86" i="1"/>
  <c r="AW87" i="1"/>
  <c r="AW88" i="1"/>
  <c r="AW92" i="1"/>
  <c r="AW93" i="1"/>
  <c r="AW94" i="1"/>
  <c r="AW95" i="1"/>
  <c r="AW96" i="1"/>
  <c r="AW97" i="1"/>
  <c r="AW98" i="1"/>
  <c r="AW99" i="1"/>
  <c r="AW100" i="1"/>
  <c r="AW101" i="1"/>
  <c r="AW102" i="1"/>
  <c r="AW103" i="1"/>
  <c r="AW104" i="1"/>
  <c r="AW105" i="1"/>
  <c r="AW106" i="1"/>
  <c r="AW107" i="1"/>
  <c r="AW108" i="1"/>
  <c r="AW109" i="1"/>
  <c r="AW110" i="1"/>
  <c r="AW111" i="1"/>
  <c r="AW112" i="1"/>
  <c r="AW113" i="1"/>
  <c r="AW114" i="1"/>
  <c r="AW115" i="1"/>
  <c r="AW116" i="1"/>
  <c r="AW117" i="1"/>
  <c r="AW118" i="1"/>
  <c r="AW119" i="1"/>
  <c r="AW120" i="1"/>
  <c r="AW121" i="1"/>
  <c r="AW122" i="1"/>
  <c r="AW123" i="1"/>
  <c r="AW124" i="1"/>
  <c r="AW125" i="1"/>
  <c r="AW126" i="1"/>
  <c r="AW127" i="1"/>
  <c r="AW128" i="1"/>
  <c r="AW129" i="1"/>
  <c r="AW130" i="1"/>
  <c r="AW131" i="1"/>
  <c r="AW132" i="1"/>
  <c r="AW133" i="1"/>
  <c r="AW134" i="1"/>
  <c r="AW135" i="1"/>
  <c r="AW136" i="1"/>
  <c r="AW137" i="1"/>
  <c r="AW138" i="1"/>
  <c r="AW139" i="1"/>
  <c r="AW140" i="1"/>
  <c r="AW141" i="1"/>
  <c r="AW142" i="1"/>
  <c r="AW143" i="1"/>
  <c r="AW144" i="1"/>
  <c r="AW145" i="1"/>
  <c r="AW146" i="1"/>
  <c r="AW147" i="1"/>
  <c r="AW148" i="1"/>
  <c r="AW149" i="1"/>
  <c r="AW150" i="1"/>
  <c r="AW151" i="1"/>
  <c r="AW152" i="1"/>
  <c r="AW153" i="1"/>
  <c r="AW154" i="1"/>
  <c r="AW155" i="1"/>
  <c r="AW156" i="1"/>
  <c r="AW157" i="1"/>
  <c r="AW158" i="1"/>
  <c r="AW159" i="1"/>
  <c r="AW160" i="1"/>
  <c r="AW161" i="1"/>
  <c r="AW162" i="1"/>
  <c r="AW163" i="1"/>
  <c r="AW164" i="1"/>
  <c r="AW165" i="1"/>
  <c r="AW166" i="1"/>
  <c r="AW167" i="1"/>
  <c r="AW168" i="1"/>
  <c r="AW169" i="1"/>
  <c r="AW170" i="1"/>
  <c r="AW171" i="1"/>
  <c r="AW172" i="1"/>
  <c r="AW173" i="1"/>
  <c r="AW174" i="1"/>
  <c r="AW175" i="1"/>
  <c r="AW176" i="1"/>
  <c r="AW177" i="1"/>
  <c r="AW178" i="1"/>
  <c r="AW179" i="1"/>
  <c r="AW180" i="1"/>
  <c r="AW181" i="1"/>
  <c r="AW182" i="1"/>
  <c r="AW183" i="1"/>
  <c r="AW184" i="1"/>
  <c r="AW185" i="1"/>
  <c r="AW186" i="1"/>
  <c r="AW187" i="1"/>
  <c r="AW188" i="1"/>
  <c r="AW189" i="1"/>
  <c r="AW190" i="1"/>
  <c r="AW191" i="1"/>
  <c r="AW192" i="1"/>
  <c r="AW193" i="1"/>
  <c r="AW194" i="1"/>
  <c r="AW195" i="1"/>
  <c r="AW196" i="1"/>
  <c r="AW197" i="1"/>
  <c r="AW198" i="1"/>
  <c r="AW199" i="1"/>
  <c r="AW200" i="1"/>
  <c r="AW201" i="1"/>
  <c r="AW202" i="1"/>
  <c r="AW203" i="1"/>
  <c r="AW204" i="1"/>
  <c r="AW205" i="1"/>
  <c r="AW206" i="1"/>
  <c r="AW207" i="1"/>
  <c r="AW208" i="1"/>
  <c r="AW209" i="1"/>
  <c r="AW210" i="1"/>
  <c r="AW211" i="1"/>
  <c r="AW212" i="1"/>
  <c r="AW213" i="1"/>
  <c r="AW214" i="1"/>
  <c r="AW215" i="1"/>
  <c r="AW216" i="1"/>
  <c r="AW217" i="1"/>
  <c r="AW218" i="1"/>
  <c r="AW219" i="1"/>
  <c r="AW220" i="1"/>
  <c r="AW221" i="1"/>
  <c r="AW222" i="1"/>
  <c r="AW224" i="1"/>
  <c r="AW225" i="1"/>
  <c r="AW226" i="1"/>
  <c r="AW227" i="1"/>
  <c r="AW228" i="1"/>
  <c r="AW229" i="1"/>
  <c r="AW230" i="1"/>
  <c r="AW231" i="1"/>
  <c r="AW232" i="1"/>
  <c r="AW233" i="1"/>
  <c r="AW234" i="1"/>
  <c r="AW235" i="1"/>
  <c r="AW236" i="1"/>
  <c r="AW237" i="1"/>
  <c r="AW238" i="1"/>
  <c r="AW239" i="1"/>
  <c r="AW240" i="1"/>
  <c r="AW241" i="1"/>
  <c r="AW242" i="1"/>
  <c r="AW243" i="1"/>
  <c r="AW244" i="1"/>
  <c r="AW245" i="1"/>
  <c r="AW246" i="1"/>
  <c r="AW247" i="1"/>
  <c r="AW248" i="1"/>
  <c r="AW249" i="1"/>
  <c r="AW250" i="1"/>
  <c r="AW251" i="1"/>
  <c r="AW252" i="1"/>
  <c r="AW253" i="1"/>
  <c r="AW254" i="1"/>
  <c r="AW255" i="1"/>
  <c r="AW256" i="1"/>
  <c r="AW257" i="1"/>
  <c r="AW258" i="1"/>
  <c r="AW259" i="1"/>
  <c r="AW260" i="1"/>
  <c r="AW261" i="1"/>
  <c r="AW262" i="1"/>
  <c r="AW263" i="1"/>
  <c r="AW264" i="1"/>
  <c r="AW265" i="1"/>
  <c r="AW266" i="1"/>
  <c r="AW267" i="1"/>
  <c r="AW268" i="1"/>
  <c r="AW269" i="1"/>
  <c r="AW270" i="1"/>
  <c r="AW271" i="1"/>
  <c r="AW272" i="1"/>
  <c r="AW273" i="1"/>
  <c r="AW274" i="1"/>
  <c r="AW275" i="1"/>
  <c r="AW276" i="1"/>
  <c r="AW277" i="1"/>
  <c r="AW278" i="1"/>
  <c r="AW279" i="1"/>
  <c r="AW280" i="1"/>
  <c r="AW281" i="1"/>
  <c r="AW282" i="1"/>
  <c r="AW283" i="1"/>
  <c r="AW284" i="1"/>
  <c r="AW285" i="1"/>
  <c r="AW286" i="1"/>
  <c r="AW287" i="1"/>
  <c r="AW288" i="1"/>
  <c r="AW289" i="1"/>
  <c r="AW290" i="1"/>
  <c r="AW291" i="1"/>
  <c r="AW292" i="1"/>
  <c r="AW293" i="1"/>
  <c r="AW294" i="1"/>
  <c r="AW295" i="1"/>
  <c r="AW296" i="1"/>
  <c r="AW297" i="1"/>
  <c r="AW298" i="1"/>
  <c r="AW299" i="1"/>
  <c r="AW300" i="1"/>
  <c r="AW301" i="1"/>
  <c r="AW302" i="1"/>
  <c r="AW303" i="1"/>
  <c r="AW304" i="1"/>
  <c r="AW305" i="1"/>
  <c r="AW306" i="1"/>
  <c r="AW307" i="1"/>
  <c r="AW308" i="1"/>
  <c r="AW309" i="1"/>
  <c r="AW310" i="1"/>
  <c r="AW311" i="1"/>
  <c r="AW312" i="1"/>
  <c r="AW313" i="1"/>
  <c r="AW314" i="1"/>
  <c r="AW315" i="1"/>
  <c r="AW316" i="1"/>
  <c r="AW317" i="1"/>
  <c r="AW318" i="1"/>
  <c r="AW319" i="1"/>
  <c r="AW320" i="1"/>
  <c r="AW321" i="1"/>
  <c r="AW322" i="1"/>
  <c r="AW323" i="1"/>
  <c r="AW223" i="1"/>
  <c r="AW89" i="1"/>
  <c r="AW90" i="1"/>
  <c r="AW4" i="1"/>
  <c r="AZ5" i="1"/>
  <c r="AZ7" i="1"/>
  <c r="AZ8" i="1"/>
  <c r="AZ9" i="1"/>
  <c r="AZ10" i="1"/>
  <c r="AZ11" i="1"/>
  <c r="AZ12" i="1"/>
  <c r="AZ13" i="1"/>
  <c r="AZ14" i="1"/>
  <c r="AZ15" i="1"/>
  <c r="AZ16" i="1"/>
  <c r="AZ17" i="1"/>
  <c r="AZ18" i="1"/>
  <c r="AZ19" i="1"/>
  <c r="AZ20" i="1"/>
  <c r="AZ21" i="1"/>
  <c r="AZ22" i="1"/>
  <c r="AZ23" i="1"/>
  <c r="AZ24" i="1"/>
  <c r="AZ25" i="1"/>
  <c r="AZ26" i="1"/>
  <c r="AZ27" i="1"/>
  <c r="AZ28" i="1"/>
  <c r="AZ29" i="1"/>
  <c r="AZ30" i="1"/>
  <c r="AZ31" i="1"/>
  <c r="AZ32" i="1"/>
  <c r="AZ33" i="1"/>
  <c r="AZ34" i="1"/>
  <c r="AZ35" i="1"/>
  <c r="AZ36" i="1"/>
  <c r="AZ37" i="1"/>
  <c r="AZ38" i="1"/>
  <c r="AZ39" i="1"/>
  <c r="AZ40" i="1"/>
  <c r="AZ41" i="1"/>
  <c r="AZ42" i="1"/>
  <c r="AZ43" i="1"/>
  <c r="AZ44" i="1"/>
  <c r="AZ45" i="1"/>
  <c r="AZ46" i="1"/>
  <c r="AZ47" i="1"/>
  <c r="AZ48" i="1"/>
  <c r="AZ49" i="1"/>
  <c r="AZ50" i="1"/>
  <c r="AZ51" i="1"/>
  <c r="AZ52" i="1"/>
  <c r="AZ53" i="1"/>
  <c r="AZ54" i="1"/>
  <c r="AZ55" i="1"/>
  <c r="AZ56" i="1"/>
  <c r="AZ57" i="1"/>
  <c r="AZ58" i="1"/>
  <c r="AZ59" i="1"/>
  <c r="AZ60" i="1"/>
  <c r="AZ61" i="1"/>
  <c r="AZ62" i="1"/>
  <c r="AZ63" i="1"/>
  <c r="AZ64" i="1"/>
  <c r="AZ65" i="1"/>
  <c r="AZ66" i="1"/>
  <c r="AZ67" i="1"/>
  <c r="AZ68" i="1"/>
  <c r="AZ69" i="1"/>
  <c r="AZ70" i="1"/>
  <c r="AZ71" i="1"/>
  <c r="AZ72" i="1"/>
  <c r="AZ73" i="1"/>
  <c r="AZ74" i="1"/>
  <c r="AZ75" i="1"/>
  <c r="AZ76" i="1"/>
  <c r="AZ77" i="1"/>
  <c r="AZ78" i="1"/>
  <c r="AZ79" i="1"/>
  <c r="AZ80" i="1"/>
  <c r="AZ81" i="1"/>
  <c r="AZ82" i="1"/>
  <c r="AZ83" i="1"/>
  <c r="AZ84" i="1"/>
  <c r="AZ85" i="1"/>
  <c r="AZ86" i="1"/>
  <c r="AZ87" i="1"/>
  <c r="AZ88" i="1"/>
  <c r="AZ92" i="1"/>
  <c r="AZ93" i="1"/>
  <c r="AZ94" i="1"/>
  <c r="AZ95" i="1"/>
  <c r="AZ96" i="1"/>
  <c r="AZ97" i="1"/>
  <c r="AZ98" i="1"/>
  <c r="AZ99" i="1"/>
  <c r="AZ100" i="1"/>
  <c r="AZ101" i="1"/>
  <c r="AZ102" i="1"/>
  <c r="AZ103" i="1"/>
  <c r="AZ104" i="1"/>
  <c r="AZ105" i="1"/>
  <c r="AZ106" i="1"/>
  <c r="AZ107" i="1"/>
  <c r="AZ108" i="1"/>
  <c r="AZ109" i="1"/>
  <c r="AZ110" i="1"/>
  <c r="AZ111" i="1"/>
  <c r="AZ112" i="1"/>
  <c r="AZ113" i="1"/>
  <c r="AZ114" i="1"/>
  <c r="AZ115" i="1"/>
  <c r="AZ116" i="1"/>
  <c r="AZ117" i="1"/>
  <c r="AZ118" i="1"/>
  <c r="AZ119" i="1"/>
  <c r="AZ120" i="1"/>
  <c r="AZ121" i="1"/>
  <c r="AZ122" i="1"/>
  <c r="AZ123" i="1"/>
  <c r="AZ124" i="1"/>
  <c r="AZ125" i="1"/>
  <c r="AZ126" i="1"/>
  <c r="AZ127" i="1"/>
  <c r="AZ128" i="1"/>
  <c r="AZ129" i="1"/>
  <c r="AZ130" i="1"/>
  <c r="AZ131" i="1"/>
  <c r="AZ132" i="1"/>
  <c r="AZ133" i="1"/>
  <c r="AZ134" i="1"/>
  <c r="AZ135" i="1"/>
  <c r="AZ136" i="1"/>
  <c r="AZ137" i="1"/>
  <c r="AZ138" i="1"/>
  <c r="AZ139" i="1"/>
  <c r="AZ140" i="1"/>
  <c r="AZ141" i="1"/>
  <c r="AZ142" i="1"/>
  <c r="AZ143" i="1"/>
  <c r="AZ144" i="1"/>
  <c r="AZ145" i="1"/>
  <c r="AZ146" i="1"/>
  <c r="AZ147" i="1"/>
  <c r="AZ148" i="1"/>
  <c r="AZ149" i="1"/>
  <c r="AZ150" i="1"/>
  <c r="AZ151" i="1"/>
  <c r="AZ152" i="1"/>
  <c r="AZ153" i="1"/>
  <c r="AZ154" i="1"/>
  <c r="AZ155" i="1"/>
  <c r="AZ156" i="1"/>
  <c r="AZ157" i="1"/>
  <c r="AZ158" i="1"/>
  <c r="AZ159" i="1"/>
  <c r="AZ160" i="1"/>
  <c r="AZ161" i="1"/>
  <c r="AZ162" i="1"/>
  <c r="AZ163" i="1"/>
  <c r="AZ164" i="1"/>
  <c r="AZ165" i="1"/>
  <c r="AZ166" i="1"/>
  <c r="AZ167" i="1"/>
  <c r="AZ168" i="1"/>
  <c r="AZ169" i="1"/>
  <c r="AZ170" i="1"/>
  <c r="AZ171" i="1"/>
  <c r="AZ172" i="1"/>
  <c r="AZ173" i="1"/>
  <c r="AZ174" i="1"/>
  <c r="AZ175" i="1"/>
  <c r="AZ176" i="1"/>
  <c r="AZ177" i="1"/>
  <c r="AZ178" i="1"/>
  <c r="AZ179" i="1"/>
  <c r="AZ180" i="1"/>
  <c r="AZ181" i="1"/>
  <c r="AZ182" i="1"/>
  <c r="AZ183" i="1"/>
  <c r="AZ184" i="1"/>
  <c r="AZ185" i="1"/>
  <c r="AZ186" i="1"/>
  <c r="AZ187" i="1"/>
  <c r="AZ188" i="1"/>
  <c r="AZ189" i="1"/>
  <c r="AZ190" i="1"/>
  <c r="AZ191" i="1"/>
  <c r="AZ192" i="1"/>
  <c r="AZ193" i="1"/>
  <c r="AZ194" i="1"/>
  <c r="AZ195" i="1"/>
  <c r="AZ196" i="1"/>
  <c r="AZ197" i="1"/>
  <c r="AZ198" i="1"/>
  <c r="AZ199" i="1"/>
  <c r="AZ200" i="1"/>
  <c r="AZ201" i="1"/>
  <c r="AZ202" i="1"/>
  <c r="AZ203" i="1"/>
  <c r="AZ204" i="1"/>
  <c r="AZ205" i="1"/>
  <c r="AZ206" i="1"/>
  <c r="AZ207" i="1"/>
  <c r="AZ208" i="1"/>
  <c r="AZ209" i="1"/>
  <c r="AZ210" i="1"/>
  <c r="AZ211" i="1"/>
  <c r="AZ212" i="1"/>
  <c r="AZ213" i="1"/>
  <c r="AZ214" i="1"/>
  <c r="AZ215" i="1"/>
  <c r="AZ216" i="1"/>
  <c r="AZ217" i="1"/>
  <c r="AZ218" i="1"/>
  <c r="AZ219" i="1"/>
  <c r="AZ220" i="1"/>
  <c r="AZ221" i="1"/>
  <c r="AZ222" i="1"/>
  <c r="AZ224" i="1"/>
  <c r="AZ225" i="1"/>
  <c r="AZ226" i="1"/>
  <c r="AZ227" i="1"/>
  <c r="AZ228" i="1"/>
  <c r="AZ229" i="1"/>
  <c r="AZ230" i="1"/>
  <c r="AZ231" i="1"/>
  <c r="AZ232" i="1"/>
  <c r="AZ233" i="1"/>
  <c r="AZ234" i="1"/>
  <c r="AZ235" i="1"/>
  <c r="AZ236" i="1"/>
  <c r="AZ237" i="1"/>
  <c r="AZ238" i="1"/>
  <c r="AZ239" i="1"/>
  <c r="AZ240" i="1"/>
  <c r="AZ241" i="1"/>
  <c r="AZ242" i="1"/>
  <c r="AZ243" i="1"/>
  <c r="AZ244" i="1"/>
  <c r="AZ245" i="1"/>
  <c r="AZ246" i="1"/>
  <c r="AZ247" i="1"/>
  <c r="AZ248" i="1"/>
  <c r="AZ249" i="1"/>
  <c r="AZ250" i="1"/>
  <c r="AZ251" i="1"/>
  <c r="AZ252" i="1"/>
  <c r="AZ253" i="1"/>
  <c r="AZ254" i="1"/>
  <c r="AZ255" i="1"/>
  <c r="AZ256" i="1"/>
  <c r="AZ257" i="1"/>
  <c r="AZ258" i="1"/>
  <c r="AZ259" i="1"/>
  <c r="AZ260" i="1"/>
  <c r="AZ261" i="1"/>
  <c r="AZ262" i="1"/>
  <c r="AZ263" i="1"/>
  <c r="AZ264" i="1"/>
  <c r="AZ265" i="1"/>
  <c r="AZ266" i="1"/>
  <c r="AZ267" i="1"/>
  <c r="AZ268" i="1"/>
  <c r="AZ269" i="1"/>
  <c r="AZ270" i="1"/>
  <c r="AZ271" i="1"/>
  <c r="AZ272" i="1"/>
  <c r="AZ273" i="1"/>
  <c r="AZ274" i="1"/>
  <c r="AZ275" i="1"/>
  <c r="AZ276" i="1"/>
  <c r="AZ277" i="1"/>
  <c r="AZ278" i="1"/>
  <c r="AZ279" i="1"/>
  <c r="AZ280" i="1"/>
  <c r="AZ281" i="1"/>
  <c r="AZ282" i="1"/>
  <c r="AZ283" i="1"/>
  <c r="AZ284" i="1"/>
  <c r="AZ285" i="1"/>
  <c r="AZ286" i="1"/>
  <c r="AZ287" i="1"/>
  <c r="AZ288" i="1"/>
  <c r="AZ289" i="1"/>
  <c r="AZ290" i="1"/>
  <c r="AZ291" i="1"/>
  <c r="AZ292" i="1"/>
  <c r="AZ293" i="1"/>
  <c r="AZ294" i="1"/>
  <c r="AZ295" i="1"/>
  <c r="AZ296" i="1"/>
  <c r="AZ297" i="1"/>
  <c r="AZ298" i="1"/>
  <c r="AZ299" i="1"/>
  <c r="AZ300" i="1"/>
  <c r="AZ301" i="1"/>
  <c r="AZ302" i="1"/>
  <c r="AZ303" i="1"/>
  <c r="AZ304" i="1"/>
  <c r="AZ305" i="1"/>
  <c r="AZ306" i="1"/>
  <c r="AZ307" i="1"/>
  <c r="AZ308" i="1"/>
  <c r="AZ309" i="1"/>
  <c r="AZ310" i="1"/>
  <c r="AZ311" i="1"/>
  <c r="AZ312" i="1"/>
  <c r="AZ313" i="1"/>
  <c r="AZ314" i="1"/>
  <c r="AZ315" i="1"/>
  <c r="AZ316" i="1"/>
  <c r="AZ317" i="1"/>
  <c r="AZ318" i="1"/>
  <c r="AZ319" i="1"/>
  <c r="AZ320" i="1"/>
  <c r="AZ321" i="1"/>
  <c r="AZ322" i="1"/>
  <c r="AZ323" i="1"/>
  <c r="AZ223" i="1"/>
  <c r="AZ89" i="1"/>
  <c r="AZ90" i="1"/>
  <c r="AZ4" i="1"/>
  <c r="AX4" i="1"/>
  <c r="AX5" i="1"/>
  <c r="AX7" i="1"/>
  <c r="AX8" i="1"/>
  <c r="AX9" i="1"/>
  <c r="AX10" i="1"/>
  <c r="AX11" i="1"/>
  <c r="AX12"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42" i="1"/>
  <c r="AX43" i="1"/>
  <c r="AX44" i="1"/>
  <c r="AX45" i="1"/>
  <c r="AX46" i="1"/>
  <c r="AX47" i="1"/>
  <c r="AX48" i="1"/>
  <c r="AX49" i="1"/>
  <c r="AX50" i="1"/>
  <c r="AX51" i="1"/>
  <c r="AX52" i="1"/>
  <c r="AX53" i="1"/>
  <c r="AX54" i="1"/>
  <c r="AX55" i="1"/>
  <c r="AX56" i="1"/>
  <c r="AX57" i="1"/>
  <c r="AX58" i="1"/>
  <c r="AX59" i="1"/>
  <c r="AX60" i="1"/>
  <c r="AX61" i="1"/>
  <c r="AX62" i="1"/>
  <c r="AX63" i="1"/>
  <c r="AX64" i="1"/>
  <c r="AX65" i="1"/>
  <c r="AX66" i="1"/>
  <c r="AX67" i="1"/>
  <c r="AX68" i="1"/>
  <c r="AX69" i="1"/>
  <c r="AX70" i="1"/>
  <c r="AX71" i="1"/>
  <c r="AX72" i="1"/>
  <c r="AX73" i="1"/>
  <c r="AX74" i="1"/>
  <c r="AX75" i="1"/>
  <c r="AX76" i="1"/>
  <c r="AX77" i="1"/>
  <c r="AX78" i="1"/>
  <c r="AX79" i="1"/>
  <c r="AX80" i="1"/>
  <c r="AX81" i="1"/>
  <c r="AX82" i="1"/>
  <c r="AX83" i="1"/>
  <c r="AX84" i="1"/>
  <c r="AX85" i="1"/>
  <c r="AX86" i="1"/>
  <c r="AX87" i="1"/>
  <c r="AX88" i="1"/>
  <c r="AX92" i="1"/>
  <c r="AX93" i="1"/>
  <c r="AX94" i="1"/>
  <c r="AX95" i="1"/>
  <c r="AX96" i="1"/>
  <c r="AX97" i="1"/>
  <c r="AX98" i="1"/>
  <c r="AX99" i="1"/>
  <c r="AX100" i="1"/>
  <c r="AX101" i="1"/>
  <c r="AX102" i="1"/>
  <c r="AX103" i="1"/>
  <c r="AX104" i="1"/>
  <c r="AX105" i="1"/>
  <c r="AX106" i="1"/>
  <c r="AX107" i="1"/>
  <c r="AX108" i="1"/>
  <c r="AX109" i="1"/>
  <c r="AX110" i="1"/>
  <c r="AX111" i="1"/>
  <c r="AX112" i="1"/>
  <c r="AX113" i="1"/>
  <c r="AX114" i="1"/>
  <c r="AX115" i="1"/>
  <c r="AX116" i="1"/>
  <c r="AX117" i="1"/>
  <c r="AX118" i="1"/>
  <c r="AX119" i="1"/>
  <c r="AX120" i="1"/>
  <c r="AX121" i="1"/>
  <c r="AX122" i="1"/>
  <c r="AX123" i="1"/>
  <c r="AX124" i="1"/>
  <c r="AX125" i="1"/>
  <c r="AX126" i="1"/>
  <c r="AX127" i="1"/>
  <c r="AX128" i="1"/>
  <c r="AX129" i="1"/>
  <c r="AX130" i="1"/>
  <c r="AX131" i="1"/>
  <c r="AX132" i="1"/>
  <c r="AX133" i="1"/>
  <c r="AX134" i="1"/>
  <c r="AX135" i="1"/>
  <c r="AX136" i="1"/>
  <c r="AX137" i="1"/>
  <c r="AX138" i="1"/>
  <c r="AX139" i="1"/>
  <c r="AX140" i="1"/>
  <c r="AX141" i="1"/>
  <c r="AX142" i="1"/>
  <c r="AX143" i="1"/>
  <c r="AX144" i="1"/>
  <c r="AX145" i="1"/>
  <c r="AX146" i="1"/>
  <c r="AX147" i="1"/>
  <c r="AX148" i="1"/>
  <c r="AX149" i="1"/>
  <c r="AX150" i="1"/>
  <c r="AX151" i="1"/>
  <c r="AX152" i="1"/>
  <c r="AX153" i="1"/>
  <c r="AX154" i="1"/>
  <c r="AX155" i="1"/>
  <c r="AX156" i="1"/>
  <c r="AX157" i="1"/>
  <c r="AX158" i="1"/>
  <c r="AX159" i="1"/>
  <c r="AX160" i="1"/>
  <c r="AX161" i="1"/>
  <c r="AX162" i="1"/>
  <c r="AX163" i="1"/>
  <c r="AX164" i="1"/>
  <c r="AX165" i="1"/>
  <c r="AX166" i="1"/>
  <c r="AX167" i="1"/>
  <c r="AX168" i="1"/>
  <c r="AX169" i="1"/>
  <c r="AX170" i="1"/>
  <c r="AX171" i="1"/>
  <c r="AX172" i="1"/>
  <c r="AX173" i="1"/>
  <c r="AX174" i="1"/>
  <c r="AX175" i="1"/>
  <c r="AX176" i="1"/>
  <c r="AX177" i="1"/>
  <c r="AX178" i="1"/>
  <c r="AX179" i="1"/>
  <c r="AX180" i="1"/>
  <c r="AX181" i="1"/>
  <c r="AX182" i="1"/>
  <c r="AX183" i="1"/>
  <c r="AX184" i="1"/>
  <c r="AX185" i="1"/>
  <c r="AX186" i="1"/>
  <c r="AX187" i="1"/>
  <c r="AX188" i="1"/>
  <c r="AX189" i="1"/>
  <c r="AX190" i="1"/>
  <c r="AX191" i="1"/>
  <c r="AX192" i="1"/>
  <c r="AX193" i="1"/>
  <c r="AX194" i="1"/>
  <c r="AX195" i="1"/>
  <c r="AX196" i="1"/>
  <c r="AX197" i="1"/>
  <c r="AX198" i="1"/>
  <c r="AX199" i="1"/>
  <c r="AX200" i="1"/>
  <c r="AX201" i="1"/>
  <c r="AX202" i="1"/>
  <c r="AX203" i="1"/>
  <c r="AX204" i="1"/>
  <c r="AX205" i="1"/>
  <c r="AX206" i="1"/>
  <c r="AX207" i="1"/>
  <c r="AX208" i="1"/>
  <c r="AX209" i="1"/>
  <c r="AX210" i="1"/>
  <c r="AX211" i="1"/>
  <c r="AX212" i="1"/>
  <c r="AX213" i="1"/>
  <c r="AX214" i="1"/>
  <c r="AX215" i="1"/>
  <c r="AX216" i="1"/>
  <c r="AX217" i="1"/>
  <c r="AX218" i="1"/>
  <c r="AX219" i="1"/>
  <c r="AX220" i="1"/>
  <c r="AX221" i="1"/>
  <c r="AX222" i="1"/>
  <c r="AX224" i="1"/>
  <c r="AX225" i="1"/>
  <c r="AX226" i="1"/>
  <c r="AX227" i="1"/>
  <c r="AX228" i="1"/>
  <c r="AX229" i="1"/>
  <c r="AX230" i="1"/>
  <c r="AX231" i="1"/>
  <c r="AX232" i="1"/>
  <c r="AX233" i="1"/>
  <c r="AX234" i="1"/>
  <c r="AX235" i="1"/>
  <c r="AX236" i="1"/>
  <c r="AX237" i="1"/>
  <c r="AX238" i="1"/>
  <c r="AX239" i="1"/>
  <c r="AX240" i="1"/>
  <c r="AX241" i="1"/>
  <c r="AX242" i="1"/>
  <c r="AX243" i="1"/>
  <c r="AX244" i="1"/>
  <c r="AX245" i="1"/>
  <c r="AX246" i="1"/>
  <c r="AX247" i="1"/>
  <c r="AX248" i="1"/>
  <c r="AX249" i="1"/>
  <c r="AX250" i="1"/>
  <c r="AX251" i="1"/>
  <c r="AX252" i="1"/>
  <c r="AX253" i="1"/>
  <c r="AX254" i="1"/>
  <c r="AX255" i="1"/>
  <c r="AX256" i="1"/>
  <c r="AX257" i="1"/>
  <c r="AX258" i="1"/>
  <c r="AX259" i="1"/>
  <c r="AX260" i="1"/>
  <c r="AX261" i="1"/>
  <c r="AX262" i="1"/>
  <c r="AX263" i="1"/>
  <c r="AX264" i="1"/>
  <c r="AX265" i="1"/>
  <c r="AX266" i="1"/>
  <c r="AX267" i="1"/>
  <c r="AX268" i="1"/>
  <c r="AX269" i="1"/>
  <c r="AX270" i="1"/>
  <c r="AX271" i="1"/>
  <c r="AX272" i="1"/>
  <c r="AX273" i="1"/>
  <c r="AX274" i="1"/>
  <c r="AX275" i="1"/>
  <c r="AX276" i="1"/>
  <c r="AX277" i="1"/>
  <c r="AX278" i="1"/>
  <c r="AX279" i="1"/>
  <c r="AX280" i="1"/>
  <c r="AX281" i="1"/>
  <c r="AX282" i="1"/>
  <c r="AX283" i="1"/>
  <c r="AX284" i="1"/>
  <c r="AX285" i="1"/>
  <c r="AX286" i="1"/>
  <c r="AX287" i="1"/>
  <c r="AX288" i="1"/>
  <c r="AX289" i="1"/>
  <c r="AX290" i="1"/>
  <c r="AX291" i="1"/>
  <c r="AX292" i="1"/>
  <c r="AX293" i="1"/>
  <c r="AX294" i="1"/>
  <c r="AX295" i="1"/>
  <c r="AX296" i="1"/>
  <c r="AX297" i="1"/>
  <c r="AX298" i="1"/>
  <c r="AX299" i="1"/>
  <c r="AX300" i="1"/>
  <c r="AX301" i="1"/>
  <c r="AX302" i="1"/>
  <c r="AX303" i="1"/>
  <c r="AX304" i="1"/>
  <c r="AX305" i="1"/>
  <c r="AX306" i="1"/>
  <c r="AX307" i="1"/>
  <c r="AX308" i="1"/>
  <c r="AX309" i="1"/>
  <c r="AX310" i="1"/>
  <c r="AX311" i="1"/>
  <c r="AX312" i="1"/>
  <c r="AX313" i="1"/>
  <c r="AX314" i="1"/>
  <c r="AX315" i="1"/>
  <c r="AX316" i="1"/>
  <c r="AX317" i="1"/>
  <c r="AX318" i="1"/>
  <c r="AX319" i="1"/>
  <c r="AX320" i="1"/>
  <c r="AX321" i="1"/>
  <c r="AX322" i="1"/>
  <c r="AX323" i="1"/>
  <c r="AX223" i="1"/>
  <c r="AX89" i="1"/>
  <c r="AX90" i="1"/>
  <c r="B7" i="3"/>
  <c r="B5" i="3"/>
  <c r="N91" i="1" l="1"/>
  <c r="D89" i="9"/>
  <c r="I353" i="1"/>
  <c r="K324" i="1"/>
  <c r="G91" i="1"/>
  <c r="AA91" i="1" s="1"/>
  <c r="I347" i="1"/>
  <c r="K339" i="1"/>
  <c r="I357" i="1"/>
  <c r="K346" i="1"/>
  <c r="K349" i="1"/>
  <c r="I350" i="1"/>
  <c r="K335" i="1"/>
  <c r="K337" i="1"/>
  <c r="I355" i="1"/>
  <c r="I358" i="1"/>
  <c r="K329" i="1"/>
  <c r="I352" i="1"/>
  <c r="K354" i="1"/>
  <c r="K356" i="1"/>
  <c r="I351" i="1"/>
  <c r="K351" i="1"/>
  <c r="I343" i="1"/>
  <c r="I327" i="1"/>
  <c r="AU90" i="1"/>
  <c r="AS90" i="1"/>
  <c r="AK90" i="1"/>
  <c r="AL90" i="1" s="1"/>
  <c r="AG90" i="1"/>
  <c r="AH90" i="1" s="1"/>
  <c r="AC90" i="1"/>
  <c r="AD90" i="1" s="1"/>
  <c r="AU89" i="1"/>
  <c r="AS89" i="1"/>
  <c r="AK89" i="1"/>
  <c r="AL89" i="1" s="1"/>
  <c r="AG89" i="1"/>
  <c r="H89" i="1" s="1"/>
  <c r="AC89" i="1"/>
  <c r="AD89" i="1" s="1"/>
  <c r="AU223" i="1"/>
  <c r="AS223" i="1"/>
  <c r="AK223" i="1"/>
  <c r="AL223" i="1" s="1"/>
  <c r="AG223" i="1"/>
  <c r="AH223" i="1" s="1"/>
  <c r="AC223" i="1"/>
  <c r="AD223" i="1" s="1"/>
  <c r="H36" i="1"/>
  <c r="L223" i="1" l="1"/>
  <c r="L89" i="1"/>
  <c r="L90" i="1"/>
  <c r="K91" i="1"/>
  <c r="I91" i="1"/>
  <c r="H90" i="1"/>
  <c r="F90" i="1"/>
  <c r="J90" i="1"/>
  <c r="AH89" i="1"/>
  <c r="F89" i="1"/>
  <c r="J89" i="1"/>
  <c r="F223" i="1"/>
  <c r="J223" i="1"/>
  <c r="H223" i="1"/>
  <c r="AS5" i="1"/>
  <c r="AT5" i="1"/>
  <c r="AU5" i="1"/>
  <c r="AS7" i="1"/>
  <c r="AU7" i="1"/>
  <c r="AS8" i="1"/>
  <c r="AU8" i="1"/>
  <c r="AS9" i="1"/>
  <c r="AU9" i="1"/>
  <c r="AS10" i="1"/>
  <c r="AU10" i="1"/>
  <c r="AS11" i="1"/>
  <c r="AU11" i="1"/>
  <c r="AS12" i="1"/>
  <c r="AU12" i="1"/>
  <c r="AS13" i="1"/>
  <c r="AU13" i="1"/>
  <c r="AS14" i="1"/>
  <c r="AU14" i="1"/>
  <c r="AS15" i="1"/>
  <c r="AU15" i="1"/>
  <c r="AS16" i="1"/>
  <c r="AU16" i="1"/>
  <c r="AS17" i="1"/>
  <c r="AU17" i="1"/>
  <c r="AS18" i="1"/>
  <c r="AU18" i="1"/>
  <c r="AS19" i="1"/>
  <c r="AU19" i="1"/>
  <c r="AS20" i="1"/>
  <c r="AU20" i="1"/>
  <c r="AS21" i="1"/>
  <c r="AU21" i="1"/>
  <c r="AS22" i="1"/>
  <c r="AU22" i="1"/>
  <c r="AS23" i="1"/>
  <c r="AU23" i="1"/>
  <c r="AS24" i="1"/>
  <c r="AU24" i="1"/>
  <c r="AS25" i="1"/>
  <c r="AU25" i="1"/>
  <c r="AS26" i="1"/>
  <c r="AU26" i="1"/>
  <c r="AS27" i="1"/>
  <c r="AU27" i="1"/>
  <c r="AS28" i="1"/>
  <c r="AU28" i="1"/>
  <c r="AS29" i="1"/>
  <c r="AU29" i="1"/>
  <c r="AS30" i="1"/>
  <c r="AU30" i="1"/>
  <c r="AS31" i="1"/>
  <c r="AU31" i="1"/>
  <c r="AS32" i="1"/>
  <c r="AU32" i="1"/>
  <c r="AS33" i="1"/>
  <c r="AU33" i="1"/>
  <c r="AS34" i="1"/>
  <c r="AU34" i="1"/>
  <c r="AS35" i="1"/>
  <c r="AU35" i="1"/>
  <c r="AS36" i="1"/>
  <c r="AU36" i="1"/>
  <c r="AS37" i="1"/>
  <c r="AU37" i="1"/>
  <c r="AS38" i="1"/>
  <c r="AU38" i="1"/>
  <c r="AS39" i="1"/>
  <c r="AU39" i="1"/>
  <c r="AS40" i="1"/>
  <c r="AU40" i="1"/>
  <c r="AS41" i="1"/>
  <c r="AU41" i="1"/>
  <c r="AS42" i="1"/>
  <c r="AU42" i="1"/>
  <c r="AS43" i="1"/>
  <c r="AU43" i="1"/>
  <c r="AS44" i="1"/>
  <c r="AU44" i="1"/>
  <c r="AS45" i="1"/>
  <c r="AU45" i="1"/>
  <c r="AS46" i="1"/>
  <c r="AU46" i="1"/>
  <c r="AS47" i="1"/>
  <c r="AU47" i="1"/>
  <c r="AS48" i="1"/>
  <c r="AU48" i="1"/>
  <c r="AS49" i="1"/>
  <c r="AU49" i="1"/>
  <c r="AS50" i="1"/>
  <c r="AU50" i="1"/>
  <c r="AS51" i="1"/>
  <c r="AU51" i="1"/>
  <c r="AS52" i="1"/>
  <c r="AU52" i="1"/>
  <c r="AS53" i="1"/>
  <c r="AU53" i="1"/>
  <c r="AS54" i="1"/>
  <c r="AU54" i="1"/>
  <c r="AS55" i="1"/>
  <c r="AU55" i="1"/>
  <c r="AS56" i="1"/>
  <c r="AU56" i="1"/>
  <c r="AS57" i="1"/>
  <c r="AU57" i="1"/>
  <c r="AS58" i="1"/>
  <c r="AU58" i="1"/>
  <c r="AS59" i="1"/>
  <c r="AU59" i="1"/>
  <c r="AS60" i="1"/>
  <c r="AU60" i="1"/>
  <c r="AS61" i="1"/>
  <c r="AU61" i="1"/>
  <c r="AS62" i="1"/>
  <c r="AU62" i="1"/>
  <c r="AS63" i="1"/>
  <c r="AU63" i="1"/>
  <c r="AS64" i="1"/>
  <c r="AU64" i="1"/>
  <c r="AS65" i="1"/>
  <c r="AU65" i="1"/>
  <c r="AS66" i="1"/>
  <c r="AU66" i="1"/>
  <c r="AS67" i="1"/>
  <c r="AU67" i="1"/>
  <c r="AS68" i="1"/>
  <c r="AU68" i="1"/>
  <c r="AS69" i="1"/>
  <c r="AU69" i="1"/>
  <c r="AS70" i="1"/>
  <c r="AU70" i="1"/>
  <c r="AS71" i="1"/>
  <c r="AU71" i="1"/>
  <c r="AS72" i="1"/>
  <c r="AU72" i="1"/>
  <c r="AS73" i="1"/>
  <c r="AU73" i="1"/>
  <c r="AS74" i="1"/>
  <c r="AU74" i="1"/>
  <c r="AS75" i="1"/>
  <c r="AU75" i="1"/>
  <c r="AS76" i="1"/>
  <c r="AU76" i="1"/>
  <c r="AS77" i="1"/>
  <c r="AU77" i="1"/>
  <c r="AS78" i="1"/>
  <c r="AU78" i="1"/>
  <c r="AS79" i="1"/>
  <c r="AU79" i="1"/>
  <c r="AS80" i="1"/>
  <c r="AU80" i="1"/>
  <c r="AS81" i="1"/>
  <c r="AU81" i="1"/>
  <c r="AS82" i="1"/>
  <c r="AU82" i="1"/>
  <c r="AS83" i="1"/>
  <c r="AU83" i="1"/>
  <c r="AS84" i="1"/>
  <c r="AU84" i="1"/>
  <c r="AS85" i="1"/>
  <c r="AU85" i="1"/>
  <c r="AS86" i="1"/>
  <c r="AU86" i="1"/>
  <c r="AS87" i="1"/>
  <c r="AU87" i="1"/>
  <c r="AS88" i="1"/>
  <c r="AU88" i="1"/>
  <c r="AS92" i="1"/>
  <c r="AU92" i="1"/>
  <c r="AS93" i="1"/>
  <c r="AU93" i="1"/>
  <c r="AS94" i="1"/>
  <c r="AU94" i="1"/>
  <c r="AS95" i="1"/>
  <c r="AU95" i="1"/>
  <c r="AS96" i="1"/>
  <c r="AU96" i="1"/>
  <c r="AS97" i="1"/>
  <c r="AU97" i="1"/>
  <c r="AS98" i="1"/>
  <c r="AU98" i="1"/>
  <c r="AS99" i="1"/>
  <c r="AU99" i="1"/>
  <c r="AS100" i="1"/>
  <c r="AU100" i="1"/>
  <c r="AS101" i="1"/>
  <c r="AU101" i="1"/>
  <c r="AS102" i="1"/>
  <c r="AU102" i="1"/>
  <c r="AS103" i="1"/>
  <c r="AU103" i="1"/>
  <c r="AS104" i="1"/>
  <c r="AU104" i="1"/>
  <c r="AS105" i="1"/>
  <c r="AU105" i="1"/>
  <c r="AS106" i="1"/>
  <c r="AU106" i="1"/>
  <c r="AS107" i="1"/>
  <c r="AU107" i="1"/>
  <c r="AS108" i="1"/>
  <c r="AU108" i="1"/>
  <c r="AS109" i="1"/>
  <c r="AU109" i="1"/>
  <c r="AS110" i="1"/>
  <c r="AU110" i="1"/>
  <c r="AS111" i="1"/>
  <c r="AU111" i="1"/>
  <c r="AS112" i="1"/>
  <c r="AU112" i="1"/>
  <c r="AS113" i="1"/>
  <c r="AU113" i="1"/>
  <c r="AS114" i="1"/>
  <c r="AU114" i="1"/>
  <c r="AS115" i="1"/>
  <c r="AU115" i="1"/>
  <c r="AS116" i="1"/>
  <c r="AU116" i="1"/>
  <c r="AS117" i="1"/>
  <c r="AU117" i="1"/>
  <c r="AS118" i="1"/>
  <c r="AU118" i="1"/>
  <c r="AS119" i="1"/>
  <c r="AU119" i="1"/>
  <c r="AS120" i="1"/>
  <c r="AU120" i="1"/>
  <c r="AS121" i="1"/>
  <c r="AU121" i="1"/>
  <c r="AS122" i="1"/>
  <c r="AU122" i="1"/>
  <c r="AS123" i="1"/>
  <c r="AU123" i="1"/>
  <c r="AS124" i="1"/>
  <c r="AU124" i="1"/>
  <c r="AS125" i="1"/>
  <c r="AU125" i="1"/>
  <c r="AS126" i="1"/>
  <c r="AU126" i="1"/>
  <c r="AS127" i="1"/>
  <c r="AU127" i="1"/>
  <c r="AS128" i="1"/>
  <c r="AU128" i="1"/>
  <c r="AS129" i="1"/>
  <c r="AU129" i="1"/>
  <c r="AS130" i="1"/>
  <c r="AU130" i="1"/>
  <c r="AS131" i="1"/>
  <c r="AU131" i="1"/>
  <c r="AS132" i="1"/>
  <c r="AU132" i="1"/>
  <c r="AS133" i="1"/>
  <c r="AU133" i="1"/>
  <c r="AS134" i="1"/>
  <c r="AU134" i="1"/>
  <c r="AS135" i="1"/>
  <c r="AU135" i="1"/>
  <c r="AS136" i="1"/>
  <c r="AU136" i="1"/>
  <c r="AS137" i="1"/>
  <c r="AU137" i="1"/>
  <c r="AS138" i="1"/>
  <c r="AU138" i="1"/>
  <c r="AS139" i="1"/>
  <c r="AU139" i="1"/>
  <c r="AS140" i="1"/>
  <c r="AU140" i="1"/>
  <c r="AS141" i="1"/>
  <c r="AU141" i="1"/>
  <c r="AS142" i="1"/>
  <c r="AU142" i="1"/>
  <c r="AS143" i="1"/>
  <c r="AU143" i="1"/>
  <c r="AS144" i="1"/>
  <c r="AU144" i="1"/>
  <c r="AS145" i="1"/>
  <c r="AU145" i="1"/>
  <c r="AS146" i="1"/>
  <c r="AU146" i="1"/>
  <c r="AS147" i="1"/>
  <c r="AU147" i="1"/>
  <c r="AS148" i="1"/>
  <c r="AU148" i="1"/>
  <c r="AS149" i="1"/>
  <c r="AU149" i="1"/>
  <c r="AS150" i="1"/>
  <c r="AU150" i="1"/>
  <c r="AS151" i="1"/>
  <c r="AU151" i="1"/>
  <c r="AS152" i="1"/>
  <c r="AU152" i="1"/>
  <c r="AS153" i="1"/>
  <c r="AU153" i="1"/>
  <c r="AS154" i="1"/>
  <c r="AU154" i="1"/>
  <c r="AS155" i="1"/>
  <c r="AU155" i="1"/>
  <c r="AS156" i="1"/>
  <c r="AU156" i="1"/>
  <c r="AS157" i="1"/>
  <c r="AU157" i="1"/>
  <c r="AS158" i="1"/>
  <c r="AU158" i="1"/>
  <c r="AS159" i="1"/>
  <c r="AU159" i="1"/>
  <c r="AS160" i="1"/>
  <c r="AU160" i="1"/>
  <c r="AS161" i="1"/>
  <c r="AU161" i="1"/>
  <c r="AS162" i="1"/>
  <c r="AU162" i="1"/>
  <c r="AS163" i="1"/>
  <c r="AU163" i="1"/>
  <c r="AS164" i="1"/>
  <c r="AU164" i="1"/>
  <c r="AS165" i="1"/>
  <c r="AU165" i="1"/>
  <c r="AS166" i="1"/>
  <c r="AU166" i="1"/>
  <c r="AS167" i="1"/>
  <c r="AU167" i="1"/>
  <c r="AS168" i="1"/>
  <c r="AU168" i="1"/>
  <c r="AS169" i="1"/>
  <c r="AU169" i="1"/>
  <c r="AS170" i="1"/>
  <c r="AU170" i="1"/>
  <c r="AS171" i="1"/>
  <c r="AU171" i="1"/>
  <c r="AS172" i="1"/>
  <c r="AU172" i="1"/>
  <c r="AS173" i="1"/>
  <c r="AU173" i="1"/>
  <c r="AS174" i="1"/>
  <c r="AU174" i="1"/>
  <c r="AS175" i="1"/>
  <c r="AU175" i="1"/>
  <c r="AS176" i="1"/>
  <c r="AU176" i="1"/>
  <c r="AS177" i="1"/>
  <c r="AU177" i="1"/>
  <c r="AS178" i="1"/>
  <c r="AU178" i="1"/>
  <c r="AS179" i="1"/>
  <c r="AU179" i="1"/>
  <c r="AS180" i="1"/>
  <c r="AU180" i="1"/>
  <c r="AS181" i="1"/>
  <c r="AU181" i="1"/>
  <c r="AS182" i="1"/>
  <c r="AU182" i="1"/>
  <c r="AS183" i="1"/>
  <c r="AU183" i="1"/>
  <c r="AS184" i="1"/>
  <c r="AU184" i="1"/>
  <c r="AS185" i="1"/>
  <c r="AU185" i="1"/>
  <c r="AS186" i="1"/>
  <c r="AU186" i="1"/>
  <c r="AS187" i="1"/>
  <c r="AU187" i="1"/>
  <c r="AS188" i="1"/>
  <c r="AU188" i="1"/>
  <c r="AS189" i="1"/>
  <c r="AU189" i="1"/>
  <c r="AS190" i="1"/>
  <c r="AU190" i="1"/>
  <c r="AS191" i="1"/>
  <c r="AU191" i="1"/>
  <c r="AS192" i="1"/>
  <c r="AU192" i="1"/>
  <c r="AS193" i="1"/>
  <c r="AU193" i="1"/>
  <c r="AS194" i="1"/>
  <c r="AU194" i="1"/>
  <c r="AS195" i="1"/>
  <c r="AU195" i="1"/>
  <c r="AS196" i="1"/>
  <c r="AU196" i="1"/>
  <c r="AS197" i="1"/>
  <c r="AU197" i="1"/>
  <c r="AS198" i="1"/>
  <c r="AU198" i="1"/>
  <c r="AS199" i="1"/>
  <c r="AU199" i="1"/>
  <c r="AS200" i="1"/>
  <c r="AU200" i="1"/>
  <c r="AS201" i="1"/>
  <c r="AU201" i="1"/>
  <c r="AS202" i="1"/>
  <c r="AU202" i="1"/>
  <c r="AS203" i="1"/>
  <c r="AU203" i="1"/>
  <c r="AS204" i="1"/>
  <c r="AU204" i="1"/>
  <c r="AS205" i="1"/>
  <c r="AU205" i="1"/>
  <c r="AS206" i="1"/>
  <c r="AU206" i="1"/>
  <c r="AS207" i="1"/>
  <c r="AU207" i="1"/>
  <c r="AS208" i="1"/>
  <c r="AU208" i="1"/>
  <c r="AS209" i="1"/>
  <c r="AU209" i="1"/>
  <c r="AS210" i="1"/>
  <c r="AU210" i="1"/>
  <c r="AS211" i="1"/>
  <c r="AU211" i="1"/>
  <c r="AS212" i="1"/>
  <c r="AU212" i="1"/>
  <c r="AS213" i="1"/>
  <c r="AU213" i="1"/>
  <c r="AS214" i="1"/>
  <c r="AU214" i="1"/>
  <c r="AS215" i="1"/>
  <c r="AU215" i="1"/>
  <c r="AS216" i="1"/>
  <c r="AU216" i="1"/>
  <c r="AS217" i="1"/>
  <c r="AU217" i="1"/>
  <c r="AS218" i="1"/>
  <c r="AU218" i="1"/>
  <c r="AS219" i="1"/>
  <c r="AU219" i="1"/>
  <c r="AS220" i="1"/>
  <c r="AU220" i="1"/>
  <c r="AS221" i="1"/>
  <c r="AU221" i="1"/>
  <c r="AS222" i="1"/>
  <c r="AU222" i="1"/>
  <c r="AS224" i="1"/>
  <c r="AU224" i="1"/>
  <c r="AS225" i="1"/>
  <c r="AU225" i="1"/>
  <c r="AS226" i="1"/>
  <c r="AU226" i="1"/>
  <c r="AS227" i="1"/>
  <c r="AU227" i="1"/>
  <c r="AS228" i="1"/>
  <c r="AU228" i="1"/>
  <c r="AS229" i="1"/>
  <c r="AU229" i="1"/>
  <c r="AS230" i="1"/>
  <c r="AU230" i="1"/>
  <c r="AS231" i="1"/>
  <c r="AU231" i="1"/>
  <c r="AS232" i="1"/>
  <c r="AU232" i="1"/>
  <c r="AS233" i="1"/>
  <c r="AU233" i="1"/>
  <c r="AS234" i="1"/>
  <c r="AU234" i="1"/>
  <c r="AS235" i="1"/>
  <c r="AU235" i="1"/>
  <c r="AS236" i="1"/>
  <c r="AU236" i="1"/>
  <c r="AS237" i="1"/>
  <c r="AU237" i="1"/>
  <c r="AS238" i="1"/>
  <c r="AU238" i="1"/>
  <c r="AS239" i="1"/>
  <c r="AU239" i="1"/>
  <c r="AS240" i="1"/>
  <c r="AU240" i="1"/>
  <c r="AS241" i="1"/>
  <c r="AU241" i="1"/>
  <c r="AS242" i="1"/>
  <c r="AU242" i="1"/>
  <c r="AS243" i="1"/>
  <c r="AU243" i="1"/>
  <c r="AS244" i="1"/>
  <c r="AU244" i="1"/>
  <c r="AS245" i="1"/>
  <c r="AU245" i="1"/>
  <c r="AS246" i="1"/>
  <c r="AU246" i="1"/>
  <c r="AS247" i="1"/>
  <c r="AU247" i="1"/>
  <c r="AS248" i="1"/>
  <c r="AU248" i="1"/>
  <c r="AS249" i="1"/>
  <c r="AU249" i="1"/>
  <c r="AS250" i="1"/>
  <c r="AU250" i="1"/>
  <c r="AS251" i="1"/>
  <c r="AU251" i="1"/>
  <c r="AS252" i="1"/>
  <c r="AU252" i="1"/>
  <c r="AS253" i="1"/>
  <c r="AU253" i="1"/>
  <c r="AS254" i="1"/>
  <c r="AU254" i="1"/>
  <c r="AS255" i="1"/>
  <c r="AU255" i="1"/>
  <c r="AS256" i="1"/>
  <c r="AU256" i="1"/>
  <c r="AS257" i="1"/>
  <c r="AU257" i="1"/>
  <c r="AS258" i="1"/>
  <c r="AU258" i="1"/>
  <c r="AS259" i="1"/>
  <c r="AU259" i="1"/>
  <c r="AS260" i="1"/>
  <c r="AU260" i="1"/>
  <c r="AS261" i="1"/>
  <c r="AU261" i="1"/>
  <c r="AS262" i="1"/>
  <c r="AU262" i="1"/>
  <c r="AS263" i="1"/>
  <c r="AU263" i="1"/>
  <c r="AS264" i="1"/>
  <c r="AU264" i="1"/>
  <c r="AS265" i="1"/>
  <c r="AU265" i="1"/>
  <c r="AS266" i="1"/>
  <c r="AU266" i="1"/>
  <c r="AS267" i="1"/>
  <c r="AU267" i="1"/>
  <c r="AS268" i="1"/>
  <c r="AU268" i="1"/>
  <c r="AS269" i="1"/>
  <c r="AU269" i="1"/>
  <c r="AS270" i="1"/>
  <c r="AU270" i="1"/>
  <c r="AS271" i="1"/>
  <c r="AU271" i="1"/>
  <c r="AS272" i="1"/>
  <c r="AU272" i="1"/>
  <c r="AS273" i="1"/>
  <c r="AU273" i="1"/>
  <c r="AS274" i="1"/>
  <c r="AU274" i="1"/>
  <c r="AS275" i="1"/>
  <c r="AU275" i="1"/>
  <c r="AS276" i="1"/>
  <c r="AU276" i="1"/>
  <c r="AS277" i="1"/>
  <c r="AU277" i="1"/>
  <c r="AS278" i="1"/>
  <c r="AU278" i="1"/>
  <c r="AS279" i="1"/>
  <c r="AU279" i="1"/>
  <c r="AS280" i="1"/>
  <c r="AU280" i="1"/>
  <c r="AS281" i="1"/>
  <c r="AU281" i="1"/>
  <c r="AS282" i="1"/>
  <c r="AU282" i="1"/>
  <c r="AS283" i="1"/>
  <c r="AU283" i="1"/>
  <c r="AS284" i="1"/>
  <c r="AU284" i="1"/>
  <c r="AS285" i="1"/>
  <c r="AU285" i="1"/>
  <c r="AS286" i="1"/>
  <c r="AU286" i="1"/>
  <c r="AS287" i="1"/>
  <c r="AU287" i="1"/>
  <c r="AS288" i="1"/>
  <c r="AU288" i="1"/>
  <c r="AS289" i="1"/>
  <c r="AU289" i="1"/>
  <c r="AS290" i="1"/>
  <c r="AU290" i="1"/>
  <c r="AS291" i="1"/>
  <c r="AU291" i="1"/>
  <c r="AS292" i="1"/>
  <c r="AU292" i="1"/>
  <c r="AS293" i="1"/>
  <c r="AU293" i="1"/>
  <c r="AS294" i="1"/>
  <c r="AU294" i="1"/>
  <c r="AS295" i="1"/>
  <c r="AU295" i="1"/>
  <c r="AS296" i="1"/>
  <c r="AU296" i="1"/>
  <c r="AS297" i="1"/>
  <c r="AU297" i="1"/>
  <c r="AS298" i="1"/>
  <c r="AU298" i="1"/>
  <c r="AS299" i="1"/>
  <c r="AU299" i="1"/>
  <c r="AS300" i="1"/>
  <c r="AU300" i="1"/>
  <c r="AS301" i="1"/>
  <c r="AU301" i="1"/>
  <c r="AS302" i="1"/>
  <c r="AU302" i="1"/>
  <c r="AS303" i="1"/>
  <c r="AU303" i="1"/>
  <c r="AS304" i="1"/>
  <c r="AU304" i="1"/>
  <c r="AS305" i="1"/>
  <c r="AU305" i="1"/>
  <c r="AS306" i="1"/>
  <c r="AU306" i="1"/>
  <c r="AS307" i="1"/>
  <c r="AU307" i="1"/>
  <c r="AS308" i="1"/>
  <c r="AU308" i="1"/>
  <c r="AS309" i="1"/>
  <c r="AU309" i="1"/>
  <c r="AS310" i="1"/>
  <c r="AU310" i="1"/>
  <c r="AS311" i="1"/>
  <c r="AU311" i="1"/>
  <c r="AS312" i="1"/>
  <c r="AU312" i="1"/>
  <c r="AS313" i="1"/>
  <c r="AU313" i="1"/>
  <c r="AS314" i="1"/>
  <c r="AU314" i="1"/>
  <c r="AS315" i="1"/>
  <c r="AU315" i="1"/>
  <c r="AS316" i="1"/>
  <c r="AU316" i="1"/>
  <c r="AS317" i="1"/>
  <c r="AU317" i="1"/>
  <c r="AS318" i="1"/>
  <c r="AU318" i="1"/>
  <c r="AS319" i="1"/>
  <c r="AU319" i="1"/>
  <c r="AS320" i="1"/>
  <c r="AU320" i="1"/>
  <c r="AS321" i="1"/>
  <c r="AU321" i="1"/>
  <c r="AS322" i="1"/>
  <c r="AU322" i="1"/>
  <c r="AS323" i="1"/>
  <c r="AU323" i="1"/>
  <c r="AU4" i="1"/>
  <c r="AT4" i="1"/>
  <c r="AS4" i="1"/>
  <c r="L113" i="1" l="1"/>
  <c r="D111" i="9" s="1"/>
  <c r="L111" i="1"/>
  <c r="D109" i="9" s="1"/>
  <c r="L109" i="1"/>
  <c r="D107" i="9" s="1"/>
  <c r="L107" i="1"/>
  <c r="D105" i="9" s="1"/>
  <c r="L105" i="1"/>
  <c r="D103" i="9" s="1"/>
  <c r="L103" i="1"/>
  <c r="D101" i="9" s="1"/>
  <c r="L101" i="1"/>
  <c r="D99" i="9" s="1"/>
  <c r="L99" i="1"/>
  <c r="D97" i="9" s="1"/>
  <c r="L97" i="1"/>
  <c r="D95" i="9" s="1"/>
  <c r="L95" i="1"/>
  <c r="D93" i="9" s="1"/>
  <c r="L93" i="1"/>
  <c r="D91" i="9" s="1"/>
  <c r="L88" i="1"/>
  <c r="D86" i="9" s="1"/>
  <c r="L86" i="1"/>
  <c r="D84" i="9" s="1"/>
  <c r="L84" i="1"/>
  <c r="D82" i="9" s="1"/>
  <c r="L82" i="1"/>
  <c r="D80" i="9" s="1"/>
  <c r="L80" i="1"/>
  <c r="D78" i="9" s="1"/>
  <c r="L78" i="1"/>
  <c r="D76" i="9" s="1"/>
  <c r="L76" i="1"/>
  <c r="D74" i="9" s="1"/>
  <c r="L74" i="1"/>
  <c r="D72" i="9" s="1"/>
  <c r="L72" i="1"/>
  <c r="D70" i="9" s="1"/>
  <c r="L70" i="1"/>
  <c r="D68" i="9" s="1"/>
  <c r="L68" i="1"/>
  <c r="D66" i="9" s="1"/>
  <c r="L66" i="1"/>
  <c r="D64" i="9" s="1"/>
  <c r="L64" i="1"/>
  <c r="D62" i="9" s="1"/>
  <c r="L62" i="1"/>
  <c r="D60" i="9" s="1"/>
  <c r="L60" i="1"/>
  <c r="D58" i="9" s="1"/>
  <c r="L58" i="1"/>
  <c r="D56" i="9" s="1"/>
  <c r="L56" i="1"/>
  <c r="D54" i="9" s="1"/>
  <c r="L48" i="1"/>
  <c r="D46" i="9" s="1"/>
  <c r="L46" i="1"/>
  <c r="D44" i="9" s="1"/>
  <c r="L320" i="1"/>
  <c r="D318" i="9" s="1"/>
  <c r="L318" i="1"/>
  <c r="D316" i="9" s="1"/>
  <c r="L312" i="1"/>
  <c r="D310" i="9" s="1"/>
  <c r="L306" i="1"/>
  <c r="D304" i="9" s="1"/>
  <c r="L298" i="1"/>
  <c r="D296" i="9" s="1"/>
  <c r="L292" i="1"/>
  <c r="D290" i="9" s="1"/>
  <c r="L286" i="1"/>
  <c r="D284" i="9" s="1"/>
  <c r="L280" i="1"/>
  <c r="D278" i="9" s="1"/>
  <c r="L276" i="1"/>
  <c r="D274" i="9" s="1"/>
  <c r="L272" i="1"/>
  <c r="D270" i="9" s="1"/>
  <c r="L270" i="1"/>
  <c r="D268" i="9" s="1"/>
  <c r="L268" i="1"/>
  <c r="D266" i="9" s="1"/>
  <c r="L264" i="1"/>
  <c r="D262" i="9" s="1"/>
  <c r="L260" i="1"/>
  <c r="D258" i="9" s="1"/>
  <c r="L258" i="1"/>
  <c r="D256" i="9" s="1"/>
  <c r="L256" i="1"/>
  <c r="D254" i="9" s="1"/>
  <c r="L254" i="1"/>
  <c r="D252" i="9" s="1"/>
  <c r="L252" i="1"/>
  <c r="D250" i="9" s="1"/>
  <c r="L250" i="1"/>
  <c r="D248" i="9" s="1"/>
  <c r="L248" i="1"/>
  <c r="D246" i="9" s="1"/>
  <c r="L246" i="1"/>
  <c r="D244" i="9" s="1"/>
  <c r="L244" i="1"/>
  <c r="D242" i="9" s="1"/>
  <c r="L242" i="1"/>
  <c r="D240" i="9" s="1"/>
  <c r="L240" i="1"/>
  <c r="D238" i="9" s="1"/>
  <c r="L238" i="1"/>
  <c r="D236" i="9" s="1"/>
  <c r="L236" i="1"/>
  <c r="D234" i="9" s="1"/>
  <c r="L234" i="1"/>
  <c r="D232" i="9" s="1"/>
  <c r="L232" i="1"/>
  <c r="D230" i="9" s="1"/>
  <c r="L230" i="1"/>
  <c r="D228" i="9" s="1"/>
  <c r="L228" i="1"/>
  <c r="D226" i="9" s="1"/>
  <c r="L226" i="1"/>
  <c r="D224" i="9" s="1"/>
  <c r="L224" i="1"/>
  <c r="D222" i="9" s="1"/>
  <c r="L221" i="1"/>
  <c r="D219" i="9" s="1"/>
  <c r="L219" i="1"/>
  <c r="D217" i="9" s="1"/>
  <c r="L217" i="1"/>
  <c r="D215" i="9" s="1"/>
  <c r="L215" i="1"/>
  <c r="D213" i="9" s="1"/>
  <c r="L213" i="1"/>
  <c r="D211" i="9" s="1"/>
  <c r="L211" i="1"/>
  <c r="D209" i="9" s="1"/>
  <c r="L209" i="1"/>
  <c r="D207" i="9" s="1"/>
  <c r="L207" i="1"/>
  <c r="D205" i="9" s="1"/>
  <c r="L205" i="1"/>
  <c r="D203" i="9" s="1"/>
  <c r="L203" i="1"/>
  <c r="D201" i="9" s="1"/>
  <c r="L201" i="1"/>
  <c r="D199" i="9" s="1"/>
  <c r="L199" i="1"/>
  <c r="D197" i="9" s="1"/>
  <c r="L197" i="1"/>
  <c r="D195" i="9" s="1"/>
  <c r="L195" i="1"/>
  <c r="D193" i="9" s="1"/>
  <c r="L193" i="1"/>
  <c r="D191" i="9" s="1"/>
  <c r="L191" i="1"/>
  <c r="D189" i="9" s="1"/>
  <c r="L189" i="1"/>
  <c r="D187" i="9" s="1"/>
  <c r="L187" i="1"/>
  <c r="D185" i="9" s="1"/>
  <c r="L185" i="1"/>
  <c r="D183" i="9" s="1"/>
  <c r="L183" i="1"/>
  <c r="D181" i="9" s="1"/>
  <c r="L181" i="1"/>
  <c r="D179" i="9" s="1"/>
  <c r="L179" i="1"/>
  <c r="D177" i="9" s="1"/>
  <c r="L177" i="1"/>
  <c r="D175" i="9" s="1"/>
  <c r="L175" i="1"/>
  <c r="D173" i="9" s="1"/>
  <c r="L173" i="1"/>
  <c r="D171" i="9" s="1"/>
  <c r="L171" i="1"/>
  <c r="D169" i="9" s="1"/>
  <c r="L169" i="1"/>
  <c r="D167" i="9" s="1"/>
  <c r="L167" i="1"/>
  <c r="D165" i="9" s="1"/>
  <c r="L165" i="1"/>
  <c r="D163" i="9" s="1"/>
  <c r="L163" i="1"/>
  <c r="D161" i="9" s="1"/>
  <c r="L161" i="1"/>
  <c r="D159" i="9" s="1"/>
  <c r="L159" i="1"/>
  <c r="D157" i="9" s="1"/>
  <c r="L157" i="1"/>
  <c r="D155" i="9" s="1"/>
  <c r="L155" i="1"/>
  <c r="D153" i="9" s="1"/>
  <c r="L153" i="1"/>
  <c r="D151" i="9" s="1"/>
  <c r="L151" i="1"/>
  <c r="D149" i="9" s="1"/>
  <c r="L149" i="1"/>
  <c r="D147" i="9" s="1"/>
  <c r="L147" i="1"/>
  <c r="D145" i="9" s="1"/>
  <c r="L145" i="1"/>
  <c r="D143" i="9" s="1"/>
  <c r="L143" i="1"/>
  <c r="D141" i="9" s="1"/>
  <c r="L141" i="1"/>
  <c r="D139" i="9" s="1"/>
  <c r="L139" i="1"/>
  <c r="D137" i="9" s="1"/>
  <c r="L137" i="1"/>
  <c r="D135" i="9" s="1"/>
  <c r="L135" i="1"/>
  <c r="D133" i="9" s="1"/>
  <c r="L133" i="1"/>
  <c r="D131" i="9" s="1"/>
  <c r="L131" i="1"/>
  <c r="D129" i="9" s="1"/>
  <c r="L129" i="1"/>
  <c r="D127" i="9" s="1"/>
  <c r="L127" i="1"/>
  <c r="D125" i="9" s="1"/>
  <c r="L125" i="1"/>
  <c r="D123" i="9" s="1"/>
  <c r="L123" i="1"/>
  <c r="D121" i="9" s="1"/>
  <c r="L121" i="1"/>
  <c r="D119" i="9" s="1"/>
  <c r="L119" i="1"/>
  <c r="D117" i="9" s="1"/>
  <c r="L117" i="1"/>
  <c r="D115" i="9" s="1"/>
  <c r="L115" i="1"/>
  <c r="D113" i="9" s="1"/>
  <c r="L322" i="1"/>
  <c r="D320" i="9" s="1"/>
  <c r="L316" i="1"/>
  <c r="D314" i="9" s="1"/>
  <c r="L310" i="1"/>
  <c r="D308" i="9" s="1"/>
  <c r="L304" i="1"/>
  <c r="D302" i="9" s="1"/>
  <c r="L300" i="1"/>
  <c r="D298" i="9" s="1"/>
  <c r="L294" i="1"/>
  <c r="D292" i="9" s="1"/>
  <c r="L284" i="1"/>
  <c r="D282" i="9" s="1"/>
  <c r="L278" i="1"/>
  <c r="D276" i="9" s="1"/>
  <c r="L266" i="1"/>
  <c r="D264" i="9" s="1"/>
  <c r="L314" i="1"/>
  <c r="D312" i="9" s="1"/>
  <c r="L308" i="1"/>
  <c r="D306" i="9" s="1"/>
  <c r="L302" i="1"/>
  <c r="D300" i="9" s="1"/>
  <c r="L296" i="1"/>
  <c r="D294" i="9" s="1"/>
  <c r="L290" i="1"/>
  <c r="D288" i="9" s="1"/>
  <c r="L288" i="1"/>
  <c r="D286" i="9" s="1"/>
  <c r="L282" i="1"/>
  <c r="D280" i="9" s="1"/>
  <c r="L274" i="1"/>
  <c r="D272" i="9" s="1"/>
  <c r="L262" i="1"/>
  <c r="D260" i="9" s="1"/>
  <c r="L54" i="1"/>
  <c r="D52" i="9" s="1"/>
  <c r="L52" i="1"/>
  <c r="D50" i="9" s="1"/>
  <c r="L50" i="1"/>
  <c r="D48" i="9" s="1"/>
  <c r="L44" i="1"/>
  <c r="D42" i="9" s="1"/>
  <c r="L42" i="1"/>
  <c r="D40" i="9" s="1"/>
  <c r="L40" i="1"/>
  <c r="D38" i="9" s="1"/>
  <c r="L38" i="1"/>
  <c r="D36" i="9" s="1"/>
  <c r="L36" i="1"/>
  <c r="D34" i="9" s="1"/>
  <c r="L34" i="1"/>
  <c r="D32" i="9" s="1"/>
  <c r="L32" i="1"/>
  <c r="D30" i="9" s="1"/>
  <c r="L30" i="1"/>
  <c r="D28" i="9" s="1"/>
  <c r="L28" i="1"/>
  <c r="D26" i="9" s="1"/>
  <c r="L26" i="1"/>
  <c r="D24" i="9" s="1"/>
  <c r="N90" i="1"/>
  <c r="D88" i="9"/>
  <c r="N89" i="1"/>
  <c r="D87" i="9"/>
  <c r="N223" i="1"/>
  <c r="D221" i="9"/>
  <c r="L24" i="1"/>
  <c r="D22" i="9" s="1"/>
  <c r="L22" i="1"/>
  <c r="D20" i="9" s="1"/>
  <c r="L20" i="1"/>
  <c r="D18" i="9" s="1"/>
  <c r="L18" i="1"/>
  <c r="D16" i="9" s="1"/>
  <c r="L16" i="1"/>
  <c r="D14" i="9" s="1"/>
  <c r="L5" i="1"/>
  <c r="D3" i="9" s="1"/>
  <c r="L14" i="1"/>
  <c r="D12" i="9" s="1"/>
  <c r="L12" i="1"/>
  <c r="D10" i="9" s="1"/>
  <c r="L10" i="1"/>
  <c r="L8" i="1"/>
  <c r="D6" i="9" s="1"/>
  <c r="L323" i="1"/>
  <c r="D321" i="9" s="1"/>
  <c r="L319" i="1"/>
  <c r="L313" i="1"/>
  <c r="D311" i="9" s="1"/>
  <c r="L309" i="1"/>
  <c r="D307" i="9" s="1"/>
  <c r="L305" i="1"/>
  <c r="D303" i="9" s="1"/>
  <c r="L301" i="1"/>
  <c r="L295" i="1"/>
  <c r="L293" i="1"/>
  <c r="L289" i="1"/>
  <c r="D287" i="9" s="1"/>
  <c r="L285" i="1"/>
  <c r="L281" i="1"/>
  <c r="L277" i="1"/>
  <c r="L271" i="1"/>
  <c r="D269" i="9" s="1"/>
  <c r="L267" i="1"/>
  <c r="L263" i="1"/>
  <c r="L259" i="1"/>
  <c r="L255" i="1"/>
  <c r="D253" i="9" s="1"/>
  <c r="L249" i="1"/>
  <c r="D247" i="9" s="1"/>
  <c r="L245" i="1"/>
  <c r="L241" i="1"/>
  <c r="L237" i="1"/>
  <c r="D235" i="9" s="1"/>
  <c r="L233" i="1"/>
  <c r="D231" i="9" s="1"/>
  <c r="L227" i="1"/>
  <c r="L222" i="1"/>
  <c r="L218" i="1"/>
  <c r="D216" i="9" s="1"/>
  <c r="L214" i="1"/>
  <c r="L210" i="1"/>
  <c r="L204" i="1"/>
  <c r="L200" i="1"/>
  <c r="D198" i="9" s="1"/>
  <c r="L196" i="1"/>
  <c r="D194" i="9" s="1"/>
  <c r="L190" i="1"/>
  <c r="L186" i="1"/>
  <c r="D184" i="9" s="1"/>
  <c r="L180" i="1"/>
  <c r="D178" i="9" s="1"/>
  <c r="L176" i="1"/>
  <c r="L172" i="1"/>
  <c r="L170" i="1"/>
  <c r="L166" i="1"/>
  <c r="D164" i="9" s="1"/>
  <c r="L164" i="1"/>
  <c r="D162" i="9" s="1"/>
  <c r="L162" i="1"/>
  <c r="L160" i="1"/>
  <c r="L158" i="1"/>
  <c r="D156" i="9" s="1"/>
  <c r="L156" i="1"/>
  <c r="L152" i="1"/>
  <c r="L150" i="1"/>
  <c r="L148" i="1"/>
  <c r="D146" i="9" s="1"/>
  <c r="L146" i="1"/>
  <c r="L144" i="1"/>
  <c r="L142" i="1"/>
  <c r="L140" i="1"/>
  <c r="D138" i="9" s="1"/>
  <c r="L138" i="1"/>
  <c r="L136" i="1"/>
  <c r="L134" i="1"/>
  <c r="D132" i="9" s="1"/>
  <c r="L132" i="1"/>
  <c r="D130" i="9" s="1"/>
  <c r="L130" i="1"/>
  <c r="L128" i="1"/>
  <c r="L126" i="1"/>
  <c r="L124" i="1"/>
  <c r="D122" i="9" s="1"/>
  <c r="L122" i="1"/>
  <c r="L120" i="1"/>
  <c r="L118" i="1"/>
  <c r="L116" i="1"/>
  <c r="D114" i="9" s="1"/>
  <c r="L114" i="1"/>
  <c r="L112" i="1"/>
  <c r="L110" i="1"/>
  <c r="L108" i="1"/>
  <c r="D106" i="9" s="1"/>
  <c r="L106" i="1"/>
  <c r="L104" i="1"/>
  <c r="L102" i="1"/>
  <c r="D100" i="9" s="1"/>
  <c r="L100" i="1"/>
  <c r="D98" i="9" s="1"/>
  <c r="L98" i="1"/>
  <c r="L96" i="1"/>
  <c r="L94" i="1"/>
  <c r="L92" i="1"/>
  <c r="D90" i="9" s="1"/>
  <c r="L87" i="1"/>
  <c r="L85" i="1"/>
  <c r="L83" i="1"/>
  <c r="L81" i="1"/>
  <c r="D79" i="9" s="1"/>
  <c r="L79" i="1"/>
  <c r="L77" i="1"/>
  <c r="L75" i="1"/>
  <c r="L73" i="1"/>
  <c r="D71" i="9" s="1"/>
  <c r="L71" i="1"/>
  <c r="L69" i="1"/>
  <c r="L67" i="1"/>
  <c r="D65" i="9" s="1"/>
  <c r="L65" i="1"/>
  <c r="D63" i="9" s="1"/>
  <c r="L63" i="1"/>
  <c r="L61" i="1"/>
  <c r="L59" i="1"/>
  <c r="L57" i="1"/>
  <c r="D55" i="9" s="1"/>
  <c r="L55" i="1"/>
  <c r="L53" i="1"/>
  <c r="L51" i="1"/>
  <c r="D49" i="9" s="1"/>
  <c r="L49" i="1"/>
  <c r="D47" i="9" s="1"/>
  <c r="L47" i="1"/>
  <c r="L45" i="1"/>
  <c r="L43" i="1"/>
  <c r="L41" i="1"/>
  <c r="D39" i="9" s="1"/>
  <c r="L39" i="1"/>
  <c r="L37" i="1"/>
  <c r="L35" i="1"/>
  <c r="D33" i="9" s="1"/>
  <c r="L33" i="1"/>
  <c r="D31" i="9" s="1"/>
  <c r="L31" i="1"/>
  <c r="L29" i="1"/>
  <c r="L27" i="1"/>
  <c r="L25" i="1"/>
  <c r="D23" i="9" s="1"/>
  <c r="L23" i="1"/>
  <c r="L21" i="1"/>
  <c r="L19" i="1"/>
  <c r="D17" i="9" s="1"/>
  <c r="L17" i="1"/>
  <c r="D15" i="9" s="1"/>
  <c r="L15" i="1"/>
  <c r="L13" i="1"/>
  <c r="L11" i="1"/>
  <c r="L9" i="1"/>
  <c r="D7" i="9" s="1"/>
  <c r="L7" i="1"/>
  <c r="L4" i="1"/>
  <c r="L321" i="1"/>
  <c r="L317" i="1"/>
  <c r="D315" i="9" s="1"/>
  <c r="L315" i="1"/>
  <c r="L311" i="1"/>
  <c r="L307" i="1"/>
  <c r="L303" i="1"/>
  <c r="D301" i="9" s="1"/>
  <c r="L299" i="1"/>
  <c r="L297" i="1"/>
  <c r="L291" i="1"/>
  <c r="L287" i="1"/>
  <c r="D285" i="9" s="1"/>
  <c r="L283" i="1"/>
  <c r="L279" i="1"/>
  <c r="L275" i="1"/>
  <c r="L273" i="1"/>
  <c r="D271" i="9" s="1"/>
  <c r="L269" i="1"/>
  <c r="L265" i="1"/>
  <c r="L261" i="1"/>
  <c r="L257" i="1"/>
  <c r="D255" i="9" s="1"/>
  <c r="L253" i="1"/>
  <c r="L251" i="1"/>
  <c r="L247" i="1"/>
  <c r="L243" i="1"/>
  <c r="D241" i="9" s="1"/>
  <c r="L239" i="1"/>
  <c r="L235" i="1"/>
  <c r="L231" i="1"/>
  <c r="L229" i="1"/>
  <c r="D227" i="9" s="1"/>
  <c r="L225" i="1"/>
  <c r="L220" i="1"/>
  <c r="L216" i="1"/>
  <c r="D214" i="9" s="1"/>
  <c r="L212" i="1"/>
  <c r="D210" i="9" s="1"/>
  <c r="L208" i="1"/>
  <c r="L206" i="1"/>
  <c r="L202" i="1"/>
  <c r="L198" i="1"/>
  <c r="D196" i="9" s="1"/>
  <c r="L194" i="1"/>
  <c r="L192" i="1"/>
  <c r="L188" i="1"/>
  <c r="L184" i="1"/>
  <c r="D182" i="9" s="1"/>
  <c r="L182" i="1"/>
  <c r="L178" i="1"/>
  <c r="L174" i="1"/>
  <c r="L168" i="1"/>
  <c r="D166" i="9" s="1"/>
  <c r="L154" i="1"/>
  <c r="G89" i="1"/>
  <c r="AA89" i="1" s="1"/>
  <c r="N322" i="1"/>
  <c r="N320" i="1"/>
  <c r="N318" i="1"/>
  <c r="N316" i="1"/>
  <c r="N312" i="1"/>
  <c r="N310" i="1"/>
  <c r="N308" i="1"/>
  <c r="N304" i="1"/>
  <c r="N302" i="1"/>
  <c r="N300" i="1"/>
  <c r="N298" i="1"/>
  <c r="N296" i="1"/>
  <c r="N292" i="1"/>
  <c r="N288" i="1"/>
  <c r="N286" i="1"/>
  <c r="N284" i="1"/>
  <c r="N282" i="1"/>
  <c r="N278" i="1"/>
  <c r="N276" i="1"/>
  <c r="N274" i="1"/>
  <c r="N272" i="1"/>
  <c r="N270" i="1"/>
  <c r="N268" i="1"/>
  <c r="N266" i="1"/>
  <c r="N264" i="1"/>
  <c r="N260" i="1"/>
  <c r="N258" i="1"/>
  <c r="N254" i="1"/>
  <c r="N252" i="1"/>
  <c r="N250" i="1"/>
  <c r="N246" i="1"/>
  <c r="N244" i="1"/>
  <c r="N242" i="1"/>
  <c r="N238" i="1"/>
  <c r="N236" i="1"/>
  <c r="N234" i="1"/>
  <c r="N230" i="1"/>
  <c r="N228" i="1"/>
  <c r="N226" i="1"/>
  <c r="N221" i="1"/>
  <c r="N219" i="1"/>
  <c r="N217" i="1"/>
  <c r="N213" i="1"/>
  <c r="N211" i="1"/>
  <c r="N209" i="1"/>
  <c r="N205" i="1"/>
  <c r="N203" i="1"/>
  <c r="N201" i="1"/>
  <c r="N197" i="1"/>
  <c r="N195" i="1"/>
  <c r="N193" i="1"/>
  <c r="N189" i="1"/>
  <c r="N187" i="1"/>
  <c r="N185" i="1"/>
  <c r="N181" i="1"/>
  <c r="N179" i="1"/>
  <c r="N177" i="1"/>
  <c r="N173" i="1"/>
  <c r="N171" i="1"/>
  <c r="N169" i="1"/>
  <c r="N165" i="1"/>
  <c r="N163" i="1"/>
  <c r="N161" i="1"/>
  <c r="N157" i="1"/>
  <c r="N155" i="1"/>
  <c r="N153" i="1"/>
  <c r="N149" i="1"/>
  <c r="N147" i="1"/>
  <c r="N145" i="1"/>
  <c r="N141" i="1"/>
  <c r="N139" i="1"/>
  <c r="N137" i="1"/>
  <c r="N133" i="1"/>
  <c r="N131" i="1"/>
  <c r="N129" i="1"/>
  <c r="N125" i="1"/>
  <c r="N123" i="1"/>
  <c r="N121" i="1"/>
  <c r="N117" i="1"/>
  <c r="N115" i="1"/>
  <c r="N113" i="1"/>
  <c r="N111" i="1"/>
  <c r="N109" i="1"/>
  <c r="N107" i="1"/>
  <c r="N105" i="1"/>
  <c r="N103" i="1"/>
  <c r="N101" i="1"/>
  <c r="N99" i="1"/>
  <c r="N97" i="1"/>
  <c r="N95" i="1"/>
  <c r="N93" i="1"/>
  <c r="N88" i="1"/>
  <c r="N86" i="1"/>
  <c r="N84" i="1"/>
  <c r="N82" i="1"/>
  <c r="N80" i="1"/>
  <c r="N78" i="1"/>
  <c r="N76" i="1"/>
  <c r="N74" i="1"/>
  <c r="N72" i="1"/>
  <c r="N70" i="1"/>
  <c r="N68" i="1"/>
  <c r="N67" i="1"/>
  <c r="N66" i="1"/>
  <c r="N64" i="1"/>
  <c r="N62" i="1"/>
  <c r="N60" i="1"/>
  <c r="N58" i="1"/>
  <c r="N56" i="1"/>
  <c r="N54" i="1"/>
  <c r="N52" i="1"/>
  <c r="N51" i="1"/>
  <c r="N50" i="1"/>
  <c r="N48" i="1"/>
  <c r="N46" i="1"/>
  <c r="N42" i="1"/>
  <c r="N40" i="1"/>
  <c r="N38" i="1"/>
  <c r="N35" i="1"/>
  <c r="N34" i="1"/>
  <c r="N30" i="1"/>
  <c r="N26" i="1"/>
  <c r="N22" i="1"/>
  <c r="N19" i="1"/>
  <c r="N8" i="1"/>
  <c r="N5" i="1"/>
  <c r="G90" i="1"/>
  <c r="K90" i="1" s="1"/>
  <c r="G223" i="1"/>
  <c r="K223" i="1" s="1"/>
  <c r="H7" i="1"/>
  <c r="H8" i="1"/>
  <c r="H9" i="1"/>
  <c r="H10" i="1"/>
  <c r="H11" i="1"/>
  <c r="H12" i="1"/>
  <c r="H13" i="1"/>
  <c r="H14" i="1"/>
  <c r="H15" i="1"/>
  <c r="H16" i="1"/>
  <c r="H17" i="1"/>
  <c r="H18" i="1"/>
  <c r="H19" i="1"/>
  <c r="H20" i="1"/>
  <c r="H21" i="1"/>
  <c r="H22" i="1"/>
  <c r="H23" i="1"/>
  <c r="H24" i="1"/>
  <c r="H26" i="1"/>
  <c r="H27" i="1"/>
  <c r="H28" i="1"/>
  <c r="H29" i="1"/>
  <c r="H30" i="1"/>
  <c r="H31" i="1"/>
  <c r="H32" i="1"/>
  <c r="H33" i="1"/>
  <c r="H34" i="1"/>
  <c r="H35" i="1"/>
  <c r="H37" i="1"/>
  <c r="H38" i="1"/>
  <c r="H39" i="1"/>
  <c r="H40" i="1"/>
  <c r="H41" i="1"/>
  <c r="H42" i="1"/>
  <c r="H43" i="1"/>
  <c r="H44" i="1"/>
  <c r="H45" i="1"/>
  <c r="H46"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4" i="1"/>
  <c r="F7" i="1"/>
  <c r="F8" i="1"/>
  <c r="F9" i="1"/>
  <c r="F10" i="1"/>
  <c r="F11" i="1"/>
  <c r="F13" i="1"/>
  <c r="F16" i="1"/>
  <c r="F17" i="1"/>
  <c r="F18" i="1"/>
  <c r="F19" i="1"/>
  <c r="F21" i="1"/>
  <c r="F22" i="1"/>
  <c r="F23" i="1"/>
  <c r="F28" i="1"/>
  <c r="F29" i="1"/>
  <c r="F30" i="1"/>
  <c r="F31" i="1"/>
  <c r="F32" i="1"/>
  <c r="F34" i="1"/>
  <c r="F36" i="1"/>
  <c r="F37" i="1"/>
  <c r="F39" i="1"/>
  <c r="F42" i="1"/>
  <c r="F43" i="1"/>
  <c r="F44" i="1"/>
  <c r="F48" i="1"/>
  <c r="F53" i="1"/>
  <c r="F54" i="1"/>
  <c r="F55" i="1"/>
  <c r="F56" i="1"/>
  <c r="F57" i="1"/>
  <c r="F58" i="1"/>
  <c r="F59" i="1"/>
  <c r="F63" i="1"/>
  <c r="F64" i="1"/>
  <c r="F65" i="1"/>
  <c r="F66" i="1"/>
  <c r="F67" i="1"/>
  <c r="F68" i="1"/>
  <c r="F69" i="1"/>
  <c r="F70" i="1"/>
  <c r="F71" i="1"/>
  <c r="F72" i="1"/>
  <c r="F73" i="1"/>
  <c r="F75" i="1"/>
  <c r="F76" i="1"/>
  <c r="F77" i="1"/>
  <c r="F78" i="1"/>
  <c r="F79" i="1"/>
  <c r="F80" i="1"/>
  <c r="F81" i="1"/>
  <c r="F82" i="1"/>
  <c r="F83" i="1"/>
  <c r="F84" i="1"/>
  <c r="F4" i="1"/>
  <c r="N24" i="1" l="1"/>
  <c r="N262" i="1"/>
  <c r="N294" i="1"/>
  <c r="N119" i="1"/>
  <c r="N127" i="1"/>
  <c r="N135" i="1"/>
  <c r="N143" i="1"/>
  <c r="N151" i="1"/>
  <c r="N159" i="1"/>
  <c r="N167" i="1"/>
  <c r="N175" i="1"/>
  <c r="N183" i="1"/>
  <c r="N191" i="1"/>
  <c r="N199" i="1"/>
  <c r="N207" i="1"/>
  <c r="N215" i="1"/>
  <c r="N224" i="1"/>
  <c r="N232" i="1"/>
  <c r="N240" i="1"/>
  <c r="N248" i="1"/>
  <c r="N256" i="1"/>
  <c r="N280" i="1"/>
  <c r="N290" i="1"/>
  <c r="N306" i="1"/>
  <c r="N314" i="1"/>
  <c r="N158" i="1"/>
  <c r="N16" i="1"/>
  <c r="N28" i="1"/>
  <c r="N36" i="1"/>
  <c r="N44" i="1"/>
  <c r="N313" i="1"/>
  <c r="N20" i="1"/>
  <c r="N237" i="1"/>
  <c r="N9" i="1"/>
  <c r="N100" i="1"/>
  <c r="N200" i="1"/>
  <c r="N14" i="1"/>
  <c r="N49" i="1"/>
  <c r="N140" i="1"/>
  <c r="N166" i="1"/>
  <c r="N180" i="1"/>
  <c r="N289" i="1"/>
  <c r="N323" i="1"/>
  <c r="N148" i="1"/>
  <c r="N218" i="1"/>
  <c r="N255" i="1"/>
  <c r="N305" i="1"/>
  <c r="N25" i="1"/>
  <c r="N32" i="1"/>
  <c r="N271" i="1"/>
  <c r="N249" i="1"/>
  <c r="N17" i="1"/>
  <c r="N41" i="1"/>
  <c r="N65" i="1"/>
  <c r="N92" i="1"/>
  <c r="N124" i="1"/>
  <c r="N168" i="1"/>
  <c r="N243" i="1"/>
  <c r="N132" i="1"/>
  <c r="N33" i="1"/>
  <c r="N73" i="1"/>
  <c r="N108" i="1"/>
  <c r="N184" i="1"/>
  <c r="N212" i="1"/>
  <c r="N317" i="1"/>
  <c r="N57" i="1"/>
  <c r="N81" i="1"/>
  <c r="N116" i="1"/>
  <c r="N273" i="1"/>
  <c r="N287" i="1"/>
  <c r="N12" i="1"/>
  <c r="N18" i="1"/>
  <c r="N233" i="1"/>
  <c r="N164" i="1"/>
  <c r="N196" i="1"/>
  <c r="N174" i="1"/>
  <c r="D172" i="9"/>
  <c r="N188" i="1"/>
  <c r="D186" i="9"/>
  <c r="N202" i="1"/>
  <c r="D200" i="9"/>
  <c r="N231" i="1"/>
  <c r="D229" i="9"/>
  <c r="N247" i="1"/>
  <c r="D245" i="9"/>
  <c r="N261" i="1"/>
  <c r="D259" i="9"/>
  <c r="N275" i="1"/>
  <c r="D273" i="9"/>
  <c r="N291" i="1"/>
  <c r="D289" i="9"/>
  <c r="N307" i="1"/>
  <c r="D305" i="9"/>
  <c r="N321" i="1"/>
  <c r="D319" i="9"/>
  <c r="N11" i="1"/>
  <c r="D9" i="9"/>
  <c r="N27" i="1"/>
  <c r="D25" i="9"/>
  <c r="N43" i="1"/>
  <c r="D41" i="9"/>
  <c r="N59" i="1"/>
  <c r="D57" i="9"/>
  <c r="N75" i="1"/>
  <c r="D73" i="9"/>
  <c r="N83" i="1"/>
  <c r="D81" i="9"/>
  <c r="N94" i="1"/>
  <c r="D92" i="9"/>
  <c r="N110" i="1"/>
  <c r="D108" i="9"/>
  <c r="N118" i="1"/>
  <c r="D116" i="9"/>
  <c r="N126" i="1"/>
  <c r="D124" i="9"/>
  <c r="N142" i="1"/>
  <c r="D140" i="9"/>
  <c r="N150" i="1"/>
  <c r="D148" i="9"/>
  <c r="N160" i="1"/>
  <c r="D158" i="9"/>
  <c r="N170" i="1"/>
  <c r="D168" i="9"/>
  <c r="N204" i="1"/>
  <c r="D202" i="9"/>
  <c r="N222" i="1"/>
  <c r="D220" i="9"/>
  <c r="N241" i="1"/>
  <c r="D239" i="9"/>
  <c r="N259" i="1"/>
  <c r="D257" i="9"/>
  <c r="N277" i="1"/>
  <c r="D275" i="9"/>
  <c r="N293" i="1"/>
  <c r="D291" i="9"/>
  <c r="N102" i="1"/>
  <c r="N186" i="1"/>
  <c r="N198" i="1"/>
  <c r="N216" i="1"/>
  <c r="N229" i="1"/>
  <c r="N257" i="1"/>
  <c r="N303" i="1"/>
  <c r="N178" i="1"/>
  <c r="D176" i="9"/>
  <c r="N192" i="1"/>
  <c r="D190" i="9"/>
  <c r="N206" i="1"/>
  <c r="D204" i="9"/>
  <c r="N220" i="1"/>
  <c r="D218" i="9"/>
  <c r="N235" i="1"/>
  <c r="D233" i="9"/>
  <c r="N251" i="1"/>
  <c r="D249" i="9"/>
  <c r="N265" i="1"/>
  <c r="D263" i="9"/>
  <c r="N279" i="1"/>
  <c r="D277" i="9"/>
  <c r="N297" i="1"/>
  <c r="D295" i="9"/>
  <c r="N311" i="1"/>
  <c r="D309" i="9"/>
  <c r="N4" i="1"/>
  <c r="D2" i="9"/>
  <c r="N13" i="1"/>
  <c r="D11" i="9"/>
  <c r="N21" i="1"/>
  <c r="D19" i="9"/>
  <c r="N29" i="1"/>
  <c r="D27" i="9"/>
  <c r="N37" i="1"/>
  <c r="D35" i="9"/>
  <c r="N45" i="1"/>
  <c r="D43" i="9"/>
  <c r="N53" i="1"/>
  <c r="D51" i="9"/>
  <c r="N61" i="1"/>
  <c r="D59" i="9"/>
  <c r="N69" i="1"/>
  <c r="D67" i="9"/>
  <c r="N77" i="1"/>
  <c r="D75" i="9"/>
  <c r="N85" i="1"/>
  <c r="D83" i="9"/>
  <c r="N96" i="1"/>
  <c r="D94" i="9"/>
  <c r="N104" i="1"/>
  <c r="D102" i="9"/>
  <c r="N112" i="1"/>
  <c r="D110" i="9"/>
  <c r="N120" i="1"/>
  <c r="D118" i="9"/>
  <c r="N128" i="1"/>
  <c r="D126" i="9"/>
  <c r="N136" i="1"/>
  <c r="D134" i="9"/>
  <c r="N144" i="1"/>
  <c r="D142" i="9"/>
  <c r="N152" i="1"/>
  <c r="D150" i="9"/>
  <c r="N162" i="1"/>
  <c r="D160" i="9"/>
  <c r="N172" i="1"/>
  <c r="D170" i="9"/>
  <c r="N190" i="1"/>
  <c r="D188" i="9"/>
  <c r="N210" i="1"/>
  <c r="D208" i="9"/>
  <c r="N227" i="1"/>
  <c r="D225" i="9"/>
  <c r="N245" i="1"/>
  <c r="D243" i="9"/>
  <c r="N263" i="1"/>
  <c r="D261" i="9"/>
  <c r="N281" i="1"/>
  <c r="D279" i="9"/>
  <c r="N295" i="1"/>
  <c r="D293" i="9"/>
  <c r="N10" i="1"/>
  <c r="D8" i="9"/>
  <c r="N134" i="1"/>
  <c r="N309" i="1"/>
  <c r="N154" i="1"/>
  <c r="D152" i="9"/>
  <c r="N182" i="1"/>
  <c r="D180" i="9"/>
  <c r="N194" i="1"/>
  <c r="D192" i="9"/>
  <c r="N208" i="1"/>
  <c r="D206" i="9"/>
  <c r="N225" i="1"/>
  <c r="D223" i="9"/>
  <c r="N239" i="1"/>
  <c r="D237" i="9"/>
  <c r="N253" i="1"/>
  <c r="D251" i="9"/>
  <c r="N269" i="1"/>
  <c r="D267" i="9"/>
  <c r="N283" i="1"/>
  <c r="D281" i="9"/>
  <c r="N299" i="1"/>
  <c r="D297" i="9"/>
  <c r="N315" i="1"/>
  <c r="D313" i="9"/>
  <c r="N7" i="1"/>
  <c r="D5" i="9"/>
  <c r="N15" i="1"/>
  <c r="D13" i="9"/>
  <c r="N23" i="1"/>
  <c r="D21" i="9"/>
  <c r="N31" i="1"/>
  <c r="D29" i="9"/>
  <c r="N39" i="1"/>
  <c r="D37" i="9"/>
  <c r="N47" i="1"/>
  <c r="D45" i="9"/>
  <c r="N55" i="1"/>
  <c r="D53" i="9"/>
  <c r="N63" i="1"/>
  <c r="D61" i="9"/>
  <c r="N71" i="1"/>
  <c r="D69" i="9"/>
  <c r="N79" i="1"/>
  <c r="D77" i="9"/>
  <c r="N87" i="1"/>
  <c r="D85" i="9"/>
  <c r="N98" i="1"/>
  <c r="D96" i="9"/>
  <c r="N106" i="1"/>
  <c r="D104" i="9"/>
  <c r="N114" i="1"/>
  <c r="D112" i="9"/>
  <c r="N122" i="1"/>
  <c r="D120" i="9"/>
  <c r="N130" i="1"/>
  <c r="D128" i="9"/>
  <c r="N138" i="1"/>
  <c r="D136" i="9"/>
  <c r="N146" i="1"/>
  <c r="D144" i="9"/>
  <c r="N156" i="1"/>
  <c r="D154" i="9"/>
  <c r="N176" i="1"/>
  <c r="D174" i="9"/>
  <c r="N214" i="1"/>
  <c r="D212" i="9"/>
  <c r="N267" i="1"/>
  <c r="D265" i="9"/>
  <c r="N285" i="1"/>
  <c r="D283" i="9"/>
  <c r="N301" i="1"/>
  <c r="D299" i="9"/>
  <c r="N319" i="1"/>
  <c r="D317" i="9"/>
  <c r="I89" i="1"/>
  <c r="AA90" i="1"/>
  <c r="K89" i="1"/>
  <c r="AA223" i="1"/>
  <c r="I90" i="1"/>
  <c r="I223" i="1"/>
  <c r="G7" i="1"/>
  <c r="G77" i="1"/>
  <c r="G29" i="1"/>
  <c r="G76" i="1"/>
  <c r="G67" i="1"/>
  <c r="G56" i="1"/>
  <c r="G32" i="1"/>
  <c r="G19" i="1"/>
  <c r="G8" i="1"/>
  <c r="G79" i="1"/>
  <c r="G75" i="1"/>
  <c r="G70" i="1"/>
  <c r="G66" i="1"/>
  <c r="G59" i="1"/>
  <c r="G55" i="1"/>
  <c r="G44" i="1"/>
  <c r="G37" i="1"/>
  <c r="G23" i="1"/>
  <c r="G18" i="1"/>
  <c r="G82" i="1"/>
  <c r="G78" i="1"/>
  <c r="G73" i="1"/>
  <c r="G69" i="1"/>
  <c r="G65" i="1"/>
  <c r="G58" i="1"/>
  <c r="G54" i="1"/>
  <c r="G43" i="1"/>
  <c r="G30" i="1"/>
  <c r="G22" i="1"/>
  <c r="G17" i="1"/>
  <c r="G10" i="1"/>
  <c r="G4" i="1"/>
  <c r="G53" i="1"/>
  <c r="G21" i="1"/>
  <c r="G72" i="1"/>
  <c r="G57" i="1"/>
  <c r="G34" i="1"/>
  <c r="G9" i="1"/>
  <c r="G80" i="1"/>
  <c r="G63" i="1"/>
  <c r="G39" i="1"/>
  <c r="G28" i="1"/>
  <c r="G13" i="1"/>
  <c r="G81" i="1"/>
  <c r="G68" i="1"/>
  <c r="G42" i="1"/>
  <c r="G16" i="1"/>
  <c r="G84" i="1"/>
  <c r="G71" i="1"/>
  <c r="G83" i="1"/>
  <c r="G11" i="1"/>
  <c r="AK4" i="1"/>
  <c r="AG4" i="1"/>
  <c r="AH4" i="1" s="1"/>
  <c r="AC4" i="1"/>
  <c r="AD4" i="1" s="1"/>
  <c r="AK7" i="1"/>
  <c r="J7" i="1" s="1"/>
  <c r="AK8" i="1"/>
  <c r="J8" i="1" s="1"/>
  <c r="AK9" i="1"/>
  <c r="J9" i="1" s="1"/>
  <c r="AK10" i="1"/>
  <c r="J10" i="1" s="1"/>
  <c r="AK11" i="1"/>
  <c r="J11" i="1" s="1"/>
  <c r="AK12" i="1"/>
  <c r="J12" i="1" s="1"/>
  <c r="AK13" i="1"/>
  <c r="J13" i="1" s="1"/>
  <c r="AK14" i="1"/>
  <c r="J14" i="1" s="1"/>
  <c r="AK15" i="1"/>
  <c r="J15" i="1" s="1"/>
  <c r="AK16" i="1"/>
  <c r="J16" i="1" s="1"/>
  <c r="AK17" i="1"/>
  <c r="J17" i="1" s="1"/>
  <c r="AK18" i="1"/>
  <c r="J18" i="1" s="1"/>
  <c r="AK19" i="1"/>
  <c r="J19" i="1" s="1"/>
  <c r="AK20" i="1"/>
  <c r="J20" i="1" s="1"/>
  <c r="AK21" i="1"/>
  <c r="J21" i="1" s="1"/>
  <c r="AK22" i="1"/>
  <c r="J22" i="1" s="1"/>
  <c r="AK23" i="1"/>
  <c r="J23" i="1" s="1"/>
  <c r="AK24" i="1"/>
  <c r="J24" i="1" s="1"/>
  <c r="AK25" i="1"/>
  <c r="J25" i="1" s="1"/>
  <c r="AK26" i="1"/>
  <c r="J26" i="1" s="1"/>
  <c r="AK27" i="1"/>
  <c r="J27" i="1" s="1"/>
  <c r="AK28" i="1"/>
  <c r="J28" i="1" s="1"/>
  <c r="AK29" i="1"/>
  <c r="J29" i="1" s="1"/>
  <c r="AK30" i="1"/>
  <c r="J30" i="1" s="1"/>
  <c r="AK31" i="1"/>
  <c r="J31" i="1" s="1"/>
  <c r="AA31" i="1" s="1"/>
  <c r="AK32" i="1"/>
  <c r="J32" i="1" s="1"/>
  <c r="AK33" i="1"/>
  <c r="J33" i="1" s="1"/>
  <c r="AK34" i="1"/>
  <c r="J34" i="1" s="1"/>
  <c r="AK35" i="1"/>
  <c r="J35" i="1" s="1"/>
  <c r="AK36" i="1"/>
  <c r="J36" i="1" s="1"/>
  <c r="AA36" i="1" s="1"/>
  <c r="AK37" i="1"/>
  <c r="J37" i="1" s="1"/>
  <c r="AK38" i="1"/>
  <c r="J38" i="1" s="1"/>
  <c r="AK39" i="1"/>
  <c r="J39" i="1" s="1"/>
  <c r="AK40" i="1"/>
  <c r="J40" i="1" s="1"/>
  <c r="AK41" i="1"/>
  <c r="J41" i="1" s="1"/>
  <c r="AK42" i="1"/>
  <c r="J42" i="1" s="1"/>
  <c r="AK43" i="1"/>
  <c r="J43" i="1" s="1"/>
  <c r="AK44" i="1"/>
  <c r="J44" i="1" s="1"/>
  <c r="AK45" i="1"/>
  <c r="J45" i="1" s="1"/>
  <c r="AK46" i="1"/>
  <c r="J46" i="1" s="1"/>
  <c r="AK47" i="1"/>
  <c r="J47" i="1" s="1"/>
  <c r="AK48" i="1"/>
  <c r="J48" i="1" s="1"/>
  <c r="AK49" i="1"/>
  <c r="J49" i="1" s="1"/>
  <c r="AK50" i="1"/>
  <c r="J50" i="1" s="1"/>
  <c r="AK51" i="1"/>
  <c r="J51" i="1" s="1"/>
  <c r="AK52" i="1"/>
  <c r="J52" i="1" s="1"/>
  <c r="AK53" i="1"/>
  <c r="J53" i="1" s="1"/>
  <c r="AK54" i="1"/>
  <c r="J54" i="1" s="1"/>
  <c r="AK55" i="1"/>
  <c r="J55" i="1" s="1"/>
  <c r="AK56" i="1"/>
  <c r="J56" i="1" s="1"/>
  <c r="AK57" i="1"/>
  <c r="J57" i="1" s="1"/>
  <c r="AK58" i="1"/>
  <c r="J58" i="1" s="1"/>
  <c r="AK59" i="1"/>
  <c r="J59" i="1" s="1"/>
  <c r="AK60" i="1"/>
  <c r="J60" i="1" s="1"/>
  <c r="AK61" i="1"/>
  <c r="J61" i="1" s="1"/>
  <c r="AK62" i="1"/>
  <c r="J62" i="1" s="1"/>
  <c r="AK63" i="1"/>
  <c r="J63" i="1" s="1"/>
  <c r="AK64" i="1"/>
  <c r="J64" i="1" s="1"/>
  <c r="AA64" i="1" s="1"/>
  <c r="AK65" i="1"/>
  <c r="J65" i="1" s="1"/>
  <c r="AK66" i="1"/>
  <c r="J66" i="1" s="1"/>
  <c r="AK67" i="1"/>
  <c r="J67" i="1" s="1"/>
  <c r="AK68" i="1"/>
  <c r="J68" i="1" s="1"/>
  <c r="AK69" i="1"/>
  <c r="J69" i="1" s="1"/>
  <c r="AK70" i="1"/>
  <c r="J70" i="1" s="1"/>
  <c r="AK71" i="1"/>
  <c r="J71" i="1" s="1"/>
  <c r="AK72" i="1"/>
  <c r="J72" i="1" s="1"/>
  <c r="AK73" i="1"/>
  <c r="J73" i="1" s="1"/>
  <c r="AK74" i="1"/>
  <c r="J74" i="1" s="1"/>
  <c r="AK75" i="1"/>
  <c r="J75" i="1" s="1"/>
  <c r="AK76" i="1"/>
  <c r="J76" i="1" s="1"/>
  <c r="AK77" i="1"/>
  <c r="J77" i="1" s="1"/>
  <c r="AK78" i="1"/>
  <c r="J78" i="1" s="1"/>
  <c r="AK79" i="1"/>
  <c r="J79" i="1" s="1"/>
  <c r="AK80" i="1"/>
  <c r="J80" i="1" s="1"/>
  <c r="AK81" i="1"/>
  <c r="J81" i="1" s="1"/>
  <c r="AK82" i="1"/>
  <c r="J82" i="1" s="1"/>
  <c r="AK83" i="1"/>
  <c r="J83" i="1" s="1"/>
  <c r="AK84" i="1"/>
  <c r="J84" i="1" s="1"/>
  <c r="AK85" i="1"/>
  <c r="J85" i="1" s="1"/>
  <c r="AK86" i="1"/>
  <c r="J86" i="1" s="1"/>
  <c r="AK87" i="1"/>
  <c r="J87" i="1" s="1"/>
  <c r="AK88" i="1"/>
  <c r="J88" i="1" s="1"/>
  <c r="AK92" i="1"/>
  <c r="J92" i="1" s="1"/>
  <c r="AK93" i="1"/>
  <c r="J93" i="1" s="1"/>
  <c r="AK94" i="1"/>
  <c r="J94" i="1" s="1"/>
  <c r="AK95" i="1"/>
  <c r="J95" i="1" s="1"/>
  <c r="AK96" i="1"/>
  <c r="J96" i="1" s="1"/>
  <c r="AK97" i="1"/>
  <c r="J97" i="1" s="1"/>
  <c r="AK98" i="1"/>
  <c r="J98" i="1" s="1"/>
  <c r="AK99" i="1"/>
  <c r="J99" i="1" s="1"/>
  <c r="AK100" i="1"/>
  <c r="J100" i="1" s="1"/>
  <c r="AK101" i="1"/>
  <c r="J101" i="1" s="1"/>
  <c r="AK102" i="1"/>
  <c r="J102" i="1" s="1"/>
  <c r="AK103" i="1"/>
  <c r="J103" i="1" s="1"/>
  <c r="AK104" i="1"/>
  <c r="J104" i="1" s="1"/>
  <c r="AK105" i="1"/>
  <c r="J105" i="1" s="1"/>
  <c r="AK106" i="1"/>
  <c r="J106" i="1" s="1"/>
  <c r="AK107" i="1"/>
  <c r="J107" i="1" s="1"/>
  <c r="AK108" i="1"/>
  <c r="J108" i="1" s="1"/>
  <c r="AK109" i="1"/>
  <c r="J109" i="1" s="1"/>
  <c r="AK110" i="1"/>
  <c r="J110" i="1" s="1"/>
  <c r="AK111" i="1"/>
  <c r="J111" i="1" s="1"/>
  <c r="AK112" i="1"/>
  <c r="J112" i="1" s="1"/>
  <c r="AK113" i="1"/>
  <c r="J113" i="1" s="1"/>
  <c r="AK114" i="1"/>
  <c r="J114" i="1" s="1"/>
  <c r="AK115" i="1"/>
  <c r="J115" i="1" s="1"/>
  <c r="AK116" i="1"/>
  <c r="J116" i="1" s="1"/>
  <c r="AK117" i="1"/>
  <c r="J117" i="1" s="1"/>
  <c r="AK118" i="1"/>
  <c r="J118" i="1" s="1"/>
  <c r="AK119" i="1"/>
  <c r="J119" i="1" s="1"/>
  <c r="AK120" i="1"/>
  <c r="J120" i="1" s="1"/>
  <c r="AK121" i="1"/>
  <c r="J121" i="1" s="1"/>
  <c r="AK122" i="1"/>
  <c r="J122" i="1" s="1"/>
  <c r="AK123" i="1"/>
  <c r="J123" i="1" s="1"/>
  <c r="AK124" i="1"/>
  <c r="J124" i="1" s="1"/>
  <c r="AK125" i="1"/>
  <c r="J125" i="1" s="1"/>
  <c r="AK126" i="1"/>
  <c r="J126" i="1" s="1"/>
  <c r="AK127" i="1"/>
  <c r="J127" i="1" s="1"/>
  <c r="AK128" i="1"/>
  <c r="J128" i="1" s="1"/>
  <c r="AK129" i="1"/>
  <c r="J129" i="1" s="1"/>
  <c r="AK130" i="1"/>
  <c r="J130" i="1" s="1"/>
  <c r="AK131" i="1"/>
  <c r="J131" i="1" s="1"/>
  <c r="AK132" i="1"/>
  <c r="J132" i="1" s="1"/>
  <c r="AK133" i="1"/>
  <c r="J133" i="1" s="1"/>
  <c r="AK134" i="1"/>
  <c r="J134" i="1" s="1"/>
  <c r="AK135" i="1"/>
  <c r="J135" i="1" s="1"/>
  <c r="AK136" i="1"/>
  <c r="J136" i="1" s="1"/>
  <c r="AK137" i="1"/>
  <c r="J137" i="1" s="1"/>
  <c r="AK138" i="1"/>
  <c r="J138" i="1" s="1"/>
  <c r="AK139" i="1"/>
  <c r="J139" i="1" s="1"/>
  <c r="AK140" i="1"/>
  <c r="J140" i="1" s="1"/>
  <c r="AK141" i="1"/>
  <c r="J141" i="1" s="1"/>
  <c r="AK142" i="1"/>
  <c r="J142" i="1" s="1"/>
  <c r="AK143" i="1"/>
  <c r="J143" i="1" s="1"/>
  <c r="AK144" i="1"/>
  <c r="J144" i="1" s="1"/>
  <c r="AK145" i="1"/>
  <c r="J145" i="1" s="1"/>
  <c r="AK146" i="1"/>
  <c r="J146" i="1" s="1"/>
  <c r="AK147" i="1"/>
  <c r="J147" i="1" s="1"/>
  <c r="AK148" i="1"/>
  <c r="J148" i="1" s="1"/>
  <c r="AK149" i="1"/>
  <c r="J149" i="1" s="1"/>
  <c r="AK150" i="1"/>
  <c r="J150" i="1" s="1"/>
  <c r="AK151" i="1"/>
  <c r="J151" i="1" s="1"/>
  <c r="AK152" i="1"/>
  <c r="J152" i="1" s="1"/>
  <c r="AK153" i="1"/>
  <c r="J153" i="1" s="1"/>
  <c r="AK154" i="1"/>
  <c r="J154" i="1" s="1"/>
  <c r="AK155" i="1"/>
  <c r="J155" i="1" s="1"/>
  <c r="AK156" i="1"/>
  <c r="J156" i="1" s="1"/>
  <c r="AK157" i="1"/>
  <c r="J157" i="1" s="1"/>
  <c r="AK158" i="1"/>
  <c r="J158" i="1" s="1"/>
  <c r="AK159" i="1"/>
  <c r="J159" i="1" s="1"/>
  <c r="AK160" i="1"/>
  <c r="J160" i="1" s="1"/>
  <c r="AK161" i="1"/>
  <c r="J161" i="1" s="1"/>
  <c r="AK162" i="1"/>
  <c r="J162" i="1" s="1"/>
  <c r="AK163" i="1"/>
  <c r="J163" i="1" s="1"/>
  <c r="AK164" i="1"/>
  <c r="J164" i="1" s="1"/>
  <c r="AK165" i="1"/>
  <c r="J165" i="1" s="1"/>
  <c r="AK166" i="1"/>
  <c r="J166" i="1" s="1"/>
  <c r="AK167" i="1"/>
  <c r="J167" i="1" s="1"/>
  <c r="AK168" i="1"/>
  <c r="J168" i="1" s="1"/>
  <c r="AK169" i="1"/>
  <c r="J169" i="1" s="1"/>
  <c r="AK170" i="1"/>
  <c r="J170" i="1" s="1"/>
  <c r="AK171" i="1"/>
  <c r="J171" i="1" s="1"/>
  <c r="AK172" i="1"/>
  <c r="J172" i="1" s="1"/>
  <c r="AK173" i="1"/>
  <c r="J173" i="1" s="1"/>
  <c r="AK174" i="1"/>
  <c r="J174" i="1" s="1"/>
  <c r="AK175" i="1"/>
  <c r="J175" i="1" s="1"/>
  <c r="AK176" i="1"/>
  <c r="J176" i="1" s="1"/>
  <c r="AK177" i="1"/>
  <c r="J177" i="1" s="1"/>
  <c r="AK178" i="1"/>
  <c r="J178" i="1" s="1"/>
  <c r="AK179" i="1"/>
  <c r="J179" i="1" s="1"/>
  <c r="AK180" i="1"/>
  <c r="J180" i="1" s="1"/>
  <c r="AK181" i="1"/>
  <c r="J181" i="1" s="1"/>
  <c r="AK182" i="1"/>
  <c r="J182" i="1" s="1"/>
  <c r="AK183" i="1"/>
  <c r="J183" i="1" s="1"/>
  <c r="AK184" i="1"/>
  <c r="J184" i="1" s="1"/>
  <c r="AK185" i="1"/>
  <c r="J185" i="1" s="1"/>
  <c r="AK186" i="1"/>
  <c r="J186" i="1" s="1"/>
  <c r="AK187" i="1"/>
  <c r="J187" i="1" s="1"/>
  <c r="AK188" i="1"/>
  <c r="J188" i="1" s="1"/>
  <c r="AK189" i="1"/>
  <c r="J189" i="1" s="1"/>
  <c r="AK190" i="1"/>
  <c r="J190" i="1" s="1"/>
  <c r="AK191" i="1"/>
  <c r="J191" i="1" s="1"/>
  <c r="AK192" i="1"/>
  <c r="J192" i="1" s="1"/>
  <c r="AK193" i="1"/>
  <c r="J193" i="1" s="1"/>
  <c r="AK194" i="1"/>
  <c r="J194" i="1" s="1"/>
  <c r="AK195" i="1"/>
  <c r="J195" i="1" s="1"/>
  <c r="AK196" i="1"/>
  <c r="J196" i="1" s="1"/>
  <c r="AK197" i="1"/>
  <c r="J197" i="1" s="1"/>
  <c r="AK198" i="1"/>
  <c r="J198" i="1" s="1"/>
  <c r="AK199" i="1"/>
  <c r="J199" i="1" s="1"/>
  <c r="AK200" i="1"/>
  <c r="J200" i="1" s="1"/>
  <c r="AK201" i="1"/>
  <c r="J201" i="1" s="1"/>
  <c r="AK202" i="1"/>
  <c r="J202" i="1" s="1"/>
  <c r="AK203" i="1"/>
  <c r="J203" i="1" s="1"/>
  <c r="AK204" i="1"/>
  <c r="J204" i="1" s="1"/>
  <c r="AK205" i="1"/>
  <c r="J205" i="1" s="1"/>
  <c r="AK206" i="1"/>
  <c r="J206" i="1" s="1"/>
  <c r="AK207" i="1"/>
  <c r="J207" i="1" s="1"/>
  <c r="AK208" i="1"/>
  <c r="J208" i="1" s="1"/>
  <c r="AK209" i="1"/>
  <c r="J209" i="1" s="1"/>
  <c r="AK210" i="1"/>
  <c r="J210" i="1" s="1"/>
  <c r="AK211" i="1"/>
  <c r="J211" i="1" s="1"/>
  <c r="AK212" i="1"/>
  <c r="J212" i="1" s="1"/>
  <c r="AK213" i="1"/>
  <c r="J213" i="1" s="1"/>
  <c r="AK214" i="1"/>
  <c r="J214" i="1" s="1"/>
  <c r="AK215" i="1"/>
  <c r="J215" i="1" s="1"/>
  <c r="AK216" i="1"/>
  <c r="J216" i="1" s="1"/>
  <c r="AK217" i="1"/>
  <c r="J217" i="1" s="1"/>
  <c r="AK218" i="1"/>
  <c r="J218" i="1" s="1"/>
  <c r="AK219" i="1"/>
  <c r="J219" i="1" s="1"/>
  <c r="AK220" i="1"/>
  <c r="J220" i="1" s="1"/>
  <c r="AK221" i="1"/>
  <c r="J221" i="1" s="1"/>
  <c r="AK222" i="1"/>
  <c r="J222" i="1" s="1"/>
  <c r="AK224" i="1"/>
  <c r="J224" i="1" s="1"/>
  <c r="AK225" i="1"/>
  <c r="J225" i="1" s="1"/>
  <c r="AK226" i="1"/>
  <c r="J226" i="1" s="1"/>
  <c r="AK227" i="1"/>
  <c r="J227" i="1" s="1"/>
  <c r="AK228" i="1"/>
  <c r="J228" i="1" s="1"/>
  <c r="AK229" i="1"/>
  <c r="J229" i="1" s="1"/>
  <c r="AK230" i="1"/>
  <c r="J230" i="1" s="1"/>
  <c r="AK231" i="1"/>
  <c r="J231" i="1" s="1"/>
  <c r="AK232" i="1"/>
  <c r="J232" i="1" s="1"/>
  <c r="AK233" i="1"/>
  <c r="J233" i="1" s="1"/>
  <c r="AK234" i="1"/>
  <c r="J234" i="1" s="1"/>
  <c r="AK235" i="1"/>
  <c r="J235" i="1" s="1"/>
  <c r="AK236" i="1"/>
  <c r="J236" i="1" s="1"/>
  <c r="AK237" i="1"/>
  <c r="J237" i="1" s="1"/>
  <c r="AK238" i="1"/>
  <c r="J238" i="1" s="1"/>
  <c r="AK239" i="1"/>
  <c r="J239" i="1" s="1"/>
  <c r="AK240" i="1"/>
  <c r="J240" i="1" s="1"/>
  <c r="AK241" i="1"/>
  <c r="J241" i="1" s="1"/>
  <c r="AK242" i="1"/>
  <c r="J242" i="1" s="1"/>
  <c r="AK243" i="1"/>
  <c r="J243" i="1" s="1"/>
  <c r="AK244" i="1"/>
  <c r="J244" i="1" s="1"/>
  <c r="AK245" i="1"/>
  <c r="J245" i="1" s="1"/>
  <c r="AK246" i="1"/>
  <c r="J246" i="1" s="1"/>
  <c r="AK247" i="1"/>
  <c r="J247" i="1" s="1"/>
  <c r="AK248" i="1"/>
  <c r="J248" i="1" s="1"/>
  <c r="AK249" i="1"/>
  <c r="J249" i="1" s="1"/>
  <c r="AK250" i="1"/>
  <c r="J250" i="1" s="1"/>
  <c r="AK251" i="1"/>
  <c r="J251" i="1" s="1"/>
  <c r="AK252" i="1"/>
  <c r="J252" i="1" s="1"/>
  <c r="AK253" i="1"/>
  <c r="J253" i="1" s="1"/>
  <c r="AK254" i="1"/>
  <c r="J254" i="1" s="1"/>
  <c r="AK255" i="1"/>
  <c r="J255" i="1" s="1"/>
  <c r="AK256" i="1"/>
  <c r="J256" i="1" s="1"/>
  <c r="AK257" i="1"/>
  <c r="J257" i="1" s="1"/>
  <c r="AK258" i="1"/>
  <c r="J258" i="1" s="1"/>
  <c r="AK259" i="1"/>
  <c r="J259" i="1" s="1"/>
  <c r="AK260" i="1"/>
  <c r="J260" i="1" s="1"/>
  <c r="AK261" i="1"/>
  <c r="J261" i="1" s="1"/>
  <c r="AK262" i="1"/>
  <c r="J262" i="1" s="1"/>
  <c r="AK263" i="1"/>
  <c r="J263" i="1" s="1"/>
  <c r="AK264" i="1"/>
  <c r="J264" i="1" s="1"/>
  <c r="AK265" i="1"/>
  <c r="J265" i="1" s="1"/>
  <c r="AK266" i="1"/>
  <c r="J266" i="1" s="1"/>
  <c r="AK267" i="1"/>
  <c r="J267" i="1" s="1"/>
  <c r="AK268" i="1"/>
  <c r="J268" i="1" s="1"/>
  <c r="AK269" i="1"/>
  <c r="J269" i="1" s="1"/>
  <c r="AK270" i="1"/>
  <c r="J270" i="1" s="1"/>
  <c r="AK271" i="1"/>
  <c r="J271" i="1" s="1"/>
  <c r="AK272" i="1"/>
  <c r="J272" i="1" s="1"/>
  <c r="AK273" i="1"/>
  <c r="J273" i="1" s="1"/>
  <c r="AK274" i="1"/>
  <c r="J274" i="1" s="1"/>
  <c r="AK275" i="1"/>
  <c r="J275" i="1" s="1"/>
  <c r="AK276" i="1"/>
  <c r="J276" i="1" s="1"/>
  <c r="AK277" i="1"/>
  <c r="J277" i="1" s="1"/>
  <c r="AK278" i="1"/>
  <c r="J278" i="1" s="1"/>
  <c r="AK279" i="1"/>
  <c r="J279" i="1" s="1"/>
  <c r="AK280" i="1"/>
  <c r="J280" i="1" s="1"/>
  <c r="AK281" i="1"/>
  <c r="J281" i="1" s="1"/>
  <c r="AK282" i="1"/>
  <c r="J282" i="1" s="1"/>
  <c r="AK283" i="1"/>
  <c r="J283" i="1" s="1"/>
  <c r="AK284" i="1"/>
  <c r="J284" i="1" s="1"/>
  <c r="AK285" i="1"/>
  <c r="J285" i="1" s="1"/>
  <c r="AK286" i="1"/>
  <c r="J286" i="1" s="1"/>
  <c r="AK287" i="1"/>
  <c r="J287" i="1" s="1"/>
  <c r="AK288" i="1"/>
  <c r="J288" i="1" s="1"/>
  <c r="AK289" i="1"/>
  <c r="J289" i="1" s="1"/>
  <c r="AK290" i="1"/>
  <c r="J290" i="1" s="1"/>
  <c r="AK291" i="1"/>
  <c r="J291" i="1" s="1"/>
  <c r="AK292" i="1"/>
  <c r="J292" i="1" s="1"/>
  <c r="AK293" i="1"/>
  <c r="J293" i="1" s="1"/>
  <c r="AK294" i="1"/>
  <c r="J294" i="1" s="1"/>
  <c r="AK295" i="1"/>
  <c r="J295" i="1" s="1"/>
  <c r="AK296" i="1"/>
  <c r="J296" i="1" s="1"/>
  <c r="AK297" i="1"/>
  <c r="J297" i="1" s="1"/>
  <c r="AK298" i="1"/>
  <c r="J298" i="1" s="1"/>
  <c r="AK299" i="1"/>
  <c r="J299" i="1" s="1"/>
  <c r="AK300" i="1"/>
  <c r="J300" i="1" s="1"/>
  <c r="AK301" i="1"/>
  <c r="J301" i="1" s="1"/>
  <c r="AK302" i="1"/>
  <c r="J302" i="1" s="1"/>
  <c r="AK303" i="1"/>
  <c r="J303" i="1" s="1"/>
  <c r="AK304" i="1"/>
  <c r="J304" i="1" s="1"/>
  <c r="AK305" i="1"/>
  <c r="J305" i="1" s="1"/>
  <c r="AK306" i="1"/>
  <c r="J306" i="1" s="1"/>
  <c r="AK307" i="1"/>
  <c r="J307" i="1" s="1"/>
  <c r="AK308" i="1"/>
  <c r="J308" i="1" s="1"/>
  <c r="AK309" i="1"/>
  <c r="J309" i="1" s="1"/>
  <c r="AK310" i="1"/>
  <c r="J310" i="1" s="1"/>
  <c r="AK311" i="1"/>
  <c r="J311" i="1" s="1"/>
  <c r="AK312" i="1"/>
  <c r="J312" i="1" s="1"/>
  <c r="AK313" i="1"/>
  <c r="J313" i="1" s="1"/>
  <c r="AK314" i="1"/>
  <c r="J314" i="1" s="1"/>
  <c r="AK315" i="1"/>
  <c r="J315" i="1" s="1"/>
  <c r="AK316" i="1"/>
  <c r="J316" i="1" s="1"/>
  <c r="AK317" i="1"/>
  <c r="J317" i="1" s="1"/>
  <c r="AK318" i="1"/>
  <c r="J318" i="1" s="1"/>
  <c r="AK319" i="1"/>
  <c r="J319" i="1" s="1"/>
  <c r="AK320" i="1"/>
  <c r="J320" i="1" s="1"/>
  <c r="AK321" i="1"/>
  <c r="J321" i="1" s="1"/>
  <c r="AK322" i="1"/>
  <c r="J322" i="1" s="1"/>
  <c r="AK323" i="1"/>
  <c r="J323" i="1" s="1"/>
  <c r="AK5" i="1"/>
  <c r="J5" i="1" s="1"/>
  <c r="AG7" i="1"/>
  <c r="AG8" i="1"/>
  <c r="AG9" i="1"/>
  <c r="AG10" i="1"/>
  <c r="AG11" i="1"/>
  <c r="AG12" i="1"/>
  <c r="AG13" i="1"/>
  <c r="AG14" i="1"/>
  <c r="AG15" i="1"/>
  <c r="AG16" i="1"/>
  <c r="AG17" i="1"/>
  <c r="AG18" i="1"/>
  <c r="AG19" i="1"/>
  <c r="AG20" i="1"/>
  <c r="AG21" i="1"/>
  <c r="AG22" i="1"/>
  <c r="AG23" i="1"/>
  <c r="AG24" i="1"/>
  <c r="AG25" i="1"/>
  <c r="H25" i="1" s="1"/>
  <c r="AG26" i="1"/>
  <c r="AG27" i="1"/>
  <c r="AG28" i="1"/>
  <c r="AG29" i="1"/>
  <c r="AG30" i="1"/>
  <c r="AG31" i="1"/>
  <c r="AG32" i="1"/>
  <c r="AG33" i="1"/>
  <c r="AG34" i="1"/>
  <c r="AG35" i="1"/>
  <c r="AG36" i="1"/>
  <c r="AG37" i="1"/>
  <c r="AG38" i="1"/>
  <c r="AG39" i="1"/>
  <c r="AG40" i="1"/>
  <c r="AG41" i="1"/>
  <c r="AG42" i="1"/>
  <c r="AG43" i="1"/>
  <c r="AG44" i="1"/>
  <c r="AG45" i="1"/>
  <c r="AG46" i="1"/>
  <c r="AG47" i="1"/>
  <c r="H47" i="1" s="1"/>
  <c r="AG48" i="1"/>
  <c r="H48" i="1" s="1"/>
  <c r="AG49" i="1"/>
  <c r="H49" i="1" s="1"/>
  <c r="AG50" i="1"/>
  <c r="H50" i="1" s="1"/>
  <c r="AG51" i="1"/>
  <c r="H51" i="1" s="1"/>
  <c r="AG52" i="1"/>
  <c r="H52" i="1" s="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H85" i="1" s="1"/>
  <c r="AG86" i="1"/>
  <c r="H86" i="1" s="1"/>
  <c r="AG87" i="1"/>
  <c r="H87" i="1" s="1"/>
  <c r="AG88" i="1"/>
  <c r="H88" i="1" s="1"/>
  <c r="AG92" i="1"/>
  <c r="H92" i="1" s="1"/>
  <c r="AG93" i="1"/>
  <c r="H93" i="1" s="1"/>
  <c r="AG94" i="1"/>
  <c r="H94" i="1" s="1"/>
  <c r="AG95" i="1"/>
  <c r="H95" i="1" s="1"/>
  <c r="AG96" i="1"/>
  <c r="H96" i="1" s="1"/>
  <c r="AG97" i="1"/>
  <c r="H97" i="1" s="1"/>
  <c r="AG98" i="1"/>
  <c r="H98" i="1" s="1"/>
  <c r="AG99" i="1"/>
  <c r="H99" i="1" s="1"/>
  <c r="AG100" i="1"/>
  <c r="H100" i="1" s="1"/>
  <c r="AG101" i="1"/>
  <c r="H101" i="1" s="1"/>
  <c r="AG102" i="1"/>
  <c r="H102" i="1" s="1"/>
  <c r="AG103" i="1"/>
  <c r="H103" i="1" s="1"/>
  <c r="AG104" i="1"/>
  <c r="H104" i="1" s="1"/>
  <c r="AG105" i="1"/>
  <c r="H105" i="1" s="1"/>
  <c r="AG106" i="1"/>
  <c r="H106" i="1" s="1"/>
  <c r="AG107" i="1"/>
  <c r="H107" i="1" s="1"/>
  <c r="AG108" i="1"/>
  <c r="H108" i="1" s="1"/>
  <c r="AG109" i="1"/>
  <c r="H109" i="1" s="1"/>
  <c r="AG110" i="1"/>
  <c r="H110" i="1" s="1"/>
  <c r="AG111" i="1"/>
  <c r="H111" i="1" s="1"/>
  <c r="AG112" i="1"/>
  <c r="H112" i="1" s="1"/>
  <c r="AG113" i="1"/>
  <c r="H113" i="1" s="1"/>
  <c r="AG114" i="1"/>
  <c r="H114" i="1" s="1"/>
  <c r="AG115" i="1"/>
  <c r="H115" i="1" s="1"/>
  <c r="AG116" i="1"/>
  <c r="H116" i="1" s="1"/>
  <c r="AG117" i="1"/>
  <c r="H117" i="1" s="1"/>
  <c r="AG118" i="1"/>
  <c r="H118" i="1" s="1"/>
  <c r="AG119" i="1"/>
  <c r="H119" i="1" s="1"/>
  <c r="AG120" i="1"/>
  <c r="H120" i="1" s="1"/>
  <c r="AG121" i="1"/>
  <c r="H121" i="1" s="1"/>
  <c r="AG122" i="1"/>
  <c r="H122" i="1" s="1"/>
  <c r="AG123" i="1"/>
  <c r="H123" i="1" s="1"/>
  <c r="AG124" i="1"/>
  <c r="H124" i="1" s="1"/>
  <c r="AG125" i="1"/>
  <c r="H125" i="1" s="1"/>
  <c r="AG126" i="1"/>
  <c r="H126" i="1" s="1"/>
  <c r="AG127" i="1"/>
  <c r="H127" i="1" s="1"/>
  <c r="AG128" i="1"/>
  <c r="H128" i="1" s="1"/>
  <c r="AG129" i="1"/>
  <c r="H129" i="1" s="1"/>
  <c r="AG130" i="1"/>
  <c r="H130" i="1" s="1"/>
  <c r="AG131" i="1"/>
  <c r="H131" i="1" s="1"/>
  <c r="AG132" i="1"/>
  <c r="H132" i="1" s="1"/>
  <c r="AG133" i="1"/>
  <c r="H133" i="1" s="1"/>
  <c r="AG134" i="1"/>
  <c r="H134" i="1" s="1"/>
  <c r="AG135" i="1"/>
  <c r="H135" i="1" s="1"/>
  <c r="AG136" i="1"/>
  <c r="H136" i="1" s="1"/>
  <c r="AG137" i="1"/>
  <c r="H137" i="1" s="1"/>
  <c r="AG138" i="1"/>
  <c r="H138" i="1" s="1"/>
  <c r="AG139" i="1"/>
  <c r="H139" i="1" s="1"/>
  <c r="AG140" i="1"/>
  <c r="H140" i="1" s="1"/>
  <c r="AG141" i="1"/>
  <c r="H141" i="1" s="1"/>
  <c r="AG142" i="1"/>
  <c r="H142" i="1" s="1"/>
  <c r="AG143" i="1"/>
  <c r="H143" i="1" s="1"/>
  <c r="AG144" i="1"/>
  <c r="H144" i="1" s="1"/>
  <c r="AG145" i="1"/>
  <c r="H145" i="1" s="1"/>
  <c r="AG146" i="1"/>
  <c r="H146" i="1" s="1"/>
  <c r="AG147" i="1"/>
  <c r="H147" i="1" s="1"/>
  <c r="AG148" i="1"/>
  <c r="H148" i="1" s="1"/>
  <c r="AG149" i="1"/>
  <c r="H149" i="1" s="1"/>
  <c r="AG150" i="1"/>
  <c r="H150" i="1" s="1"/>
  <c r="AG151" i="1"/>
  <c r="H151" i="1" s="1"/>
  <c r="AG152" i="1"/>
  <c r="H152" i="1" s="1"/>
  <c r="AG153" i="1"/>
  <c r="H153" i="1" s="1"/>
  <c r="AG154" i="1"/>
  <c r="H154" i="1" s="1"/>
  <c r="AG155" i="1"/>
  <c r="H155" i="1" s="1"/>
  <c r="AG156" i="1"/>
  <c r="H156" i="1" s="1"/>
  <c r="AG157" i="1"/>
  <c r="H157" i="1" s="1"/>
  <c r="AG158" i="1"/>
  <c r="H158" i="1" s="1"/>
  <c r="AG159" i="1"/>
  <c r="H159" i="1" s="1"/>
  <c r="AG160" i="1"/>
  <c r="H160" i="1" s="1"/>
  <c r="AG161" i="1"/>
  <c r="H161" i="1" s="1"/>
  <c r="AG162" i="1"/>
  <c r="H162" i="1" s="1"/>
  <c r="AG163" i="1"/>
  <c r="H163" i="1" s="1"/>
  <c r="AG164" i="1"/>
  <c r="H164" i="1" s="1"/>
  <c r="AG165" i="1"/>
  <c r="H165" i="1" s="1"/>
  <c r="AG166" i="1"/>
  <c r="H166" i="1" s="1"/>
  <c r="AG167" i="1"/>
  <c r="H167" i="1" s="1"/>
  <c r="AG168" i="1"/>
  <c r="H168" i="1" s="1"/>
  <c r="AG169" i="1"/>
  <c r="H169" i="1" s="1"/>
  <c r="AG170" i="1"/>
  <c r="H170" i="1" s="1"/>
  <c r="AG171" i="1"/>
  <c r="H171" i="1" s="1"/>
  <c r="AG172" i="1"/>
  <c r="H172" i="1" s="1"/>
  <c r="AG173" i="1"/>
  <c r="H173" i="1" s="1"/>
  <c r="AG174" i="1"/>
  <c r="H174" i="1" s="1"/>
  <c r="AG175" i="1"/>
  <c r="H175" i="1" s="1"/>
  <c r="AG176" i="1"/>
  <c r="H176" i="1" s="1"/>
  <c r="AG177" i="1"/>
  <c r="H177" i="1" s="1"/>
  <c r="AG178" i="1"/>
  <c r="H178" i="1" s="1"/>
  <c r="AG179" i="1"/>
  <c r="H179" i="1" s="1"/>
  <c r="AG180" i="1"/>
  <c r="H180" i="1" s="1"/>
  <c r="AG181" i="1"/>
  <c r="H181" i="1" s="1"/>
  <c r="AG182" i="1"/>
  <c r="H182" i="1" s="1"/>
  <c r="AG183" i="1"/>
  <c r="H183" i="1" s="1"/>
  <c r="AG184" i="1"/>
  <c r="H184" i="1" s="1"/>
  <c r="AG185" i="1"/>
  <c r="H185" i="1" s="1"/>
  <c r="AG186" i="1"/>
  <c r="H186" i="1" s="1"/>
  <c r="AG187" i="1"/>
  <c r="H187" i="1" s="1"/>
  <c r="AG188" i="1"/>
  <c r="H188" i="1" s="1"/>
  <c r="AG189" i="1"/>
  <c r="H189" i="1" s="1"/>
  <c r="AG190" i="1"/>
  <c r="H190" i="1" s="1"/>
  <c r="AG191" i="1"/>
  <c r="H191" i="1" s="1"/>
  <c r="AG192" i="1"/>
  <c r="H192" i="1" s="1"/>
  <c r="AG193" i="1"/>
  <c r="H193" i="1" s="1"/>
  <c r="AG194" i="1"/>
  <c r="H194" i="1" s="1"/>
  <c r="AG195" i="1"/>
  <c r="H195" i="1" s="1"/>
  <c r="AG196" i="1"/>
  <c r="H196" i="1" s="1"/>
  <c r="AG197" i="1"/>
  <c r="H197" i="1" s="1"/>
  <c r="AG198" i="1"/>
  <c r="H198" i="1" s="1"/>
  <c r="AG199" i="1"/>
  <c r="H199" i="1" s="1"/>
  <c r="AG200" i="1"/>
  <c r="H200" i="1" s="1"/>
  <c r="AG201" i="1"/>
  <c r="H201" i="1" s="1"/>
  <c r="AG202" i="1"/>
  <c r="H202" i="1" s="1"/>
  <c r="AG203" i="1"/>
  <c r="H203" i="1" s="1"/>
  <c r="AG204" i="1"/>
  <c r="H204" i="1" s="1"/>
  <c r="AG205" i="1"/>
  <c r="H205" i="1" s="1"/>
  <c r="AG206" i="1"/>
  <c r="H206" i="1" s="1"/>
  <c r="AG207" i="1"/>
  <c r="H207" i="1" s="1"/>
  <c r="AG208" i="1"/>
  <c r="H208" i="1" s="1"/>
  <c r="AG209" i="1"/>
  <c r="H209" i="1" s="1"/>
  <c r="AG210" i="1"/>
  <c r="H210" i="1" s="1"/>
  <c r="AG211" i="1"/>
  <c r="H211" i="1" s="1"/>
  <c r="AG212" i="1"/>
  <c r="H212" i="1" s="1"/>
  <c r="AG213" i="1"/>
  <c r="H213" i="1" s="1"/>
  <c r="AG214" i="1"/>
  <c r="H214" i="1" s="1"/>
  <c r="AG215" i="1"/>
  <c r="H215" i="1" s="1"/>
  <c r="AG216" i="1"/>
  <c r="H216" i="1" s="1"/>
  <c r="AG217" i="1"/>
  <c r="H217" i="1" s="1"/>
  <c r="AG218" i="1"/>
  <c r="H218" i="1" s="1"/>
  <c r="AG219" i="1"/>
  <c r="H219" i="1" s="1"/>
  <c r="AG220" i="1"/>
  <c r="H220" i="1" s="1"/>
  <c r="AG221" i="1"/>
  <c r="H221" i="1" s="1"/>
  <c r="AG222" i="1"/>
  <c r="H222" i="1" s="1"/>
  <c r="AG224" i="1"/>
  <c r="H224" i="1" s="1"/>
  <c r="AG225" i="1"/>
  <c r="H225" i="1" s="1"/>
  <c r="AG226" i="1"/>
  <c r="H226" i="1" s="1"/>
  <c r="AG227" i="1"/>
  <c r="H227" i="1" s="1"/>
  <c r="AG228" i="1"/>
  <c r="H228" i="1" s="1"/>
  <c r="AG229" i="1"/>
  <c r="H229" i="1" s="1"/>
  <c r="AG230" i="1"/>
  <c r="H230" i="1" s="1"/>
  <c r="AG231" i="1"/>
  <c r="H231" i="1" s="1"/>
  <c r="AG232" i="1"/>
  <c r="H232" i="1" s="1"/>
  <c r="AG233" i="1"/>
  <c r="H233" i="1" s="1"/>
  <c r="AG234" i="1"/>
  <c r="H234" i="1" s="1"/>
  <c r="AG235" i="1"/>
  <c r="H235" i="1" s="1"/>
  <c r="AG236" i="1"/>
  <c r="H236" i="1" s="1"/>
  <c r="AG237" i="1"/>
  <c r="H237" i="1" s="1"/>
  <c r="AG238" i="1"/>
  <c r="H238" i="1" s="1"/>
  <c r="AG239" i="1"/>
  <c r="H239" i="1" s="1"/>
  <c r="AG240" i="1"/>
  <c r="H240" i="1" s="1"/>
  <c r="AG241" i="1"/>
  <c r="H241" i="1" s="1"/>
  <c r="AG242" i="1"/>
  <c r="H242" i="1" s="1"/>
  <c r="AG243" i="1"/>
  <c r="H243" i="1" s="1"/>
  <c r="AG244" i="1"/>
  <c r="H244" i="1" s="1"/>
  <c r="AG245" i="1"/>
  <c r="H245" i="1" s="1"/>
  <c r="AG246" i="1"/>
  <c r="H246" i="1" s="1"/>
  <c r="AG247" i="1"/>
  <c r="H247" i="1" s="1"/>
  <c r="AG248" i="1"/>
  <c r="H248" i="1" s="1"/>
  <c r="AG249" i="1"/>
  <c r="H249" i="1" s="1"/>
  <c r="AG250" i="1"/>
  <c r="H250" i="1" s="1"/>
  <c r="AG251" i="1"/>
  <c r="H251" i="1" s="1"/>
  <c r="AG252" i="1"/>
  <c r="H252" i="1" s="1"/>
  <c r="AG253" i="1"/>
  <c r="H253" i="1" s="1"/>
  <c r="AG254" i="1"/>
  <c r="H254" i="1" s="1"/>
  <c r="AG255" i="1"/>
  <c r="H255" i="1" s="1"/>
  <c r="AG256" i="1"/>
  <c r="H256" i="1" s="1"/>
  <c r="AG257" i="1"/>
  <c r="H257" i="1" s="1"/>
  <c r="AG258" i="1"/>
  <c r="H258" i="1" s="1"/>
  <c r="AG259" i="1"/>
  <c r="H259" i="1" s="1"/>
  <c r="AG260" i="1"/>
  <c r="H260" i="1" s="1"/>
  <c r="AG261" i="1"/>
  <c r="H261" i="1" s="1"/>
  <c r="AG262" i="1"/>
  <c r="H262" i="1" s="1"/>
  <c r="AG263" i="1"/>
  <c r="H263" i="1" s="1"/>
  <c r="AG264" i="1"/>
  <c r="H264" i="1" s="1"/>
  <c r="AG265" i="1"/>
  <c r="H265" i="1" s="1"/>
  <c r="AG266" i="1"/>
  <c r="H266" i="1" s="1"/>
  <c r="AG267" i="1"/>
  <c r="H267" i="1" s="1"/>
  <c r="AG268" i="1"/>
  <c r="H268" i="1" s="1"/>
  <c r="AG269" i="1"/>
  <c r="H269" i="1" s="1"/>
  <c r="AG270" i="1"/>
  <c r="H270" i="1" s="1"/>
  <c r="AG271" i="1"/>
  <c r="H271" i="1" s="1"/>
  <c r="AG272" i="1"/>
  <c r="H272" i="1" s="1"/>
  <c r="AG273" i="1"/>
  <c r="H273" i="1" s="1"/>
  <c r="AG274" i="1"/>
  <c r="H274" i="1" s="1"/>
  <c r="AG275" i="1"/>
  <c r="H275" i="1" s="1"/>
  <c r="AG276" i="1"/>
  <c r="H276" i="1" s="1"/>
  <c r="AG277" i="1"/>
  <c r="H277" i="1" s="1"/>
  <c r="AG278" i="1"/>
  <c r="H278" i="1" s="1"/>
  <c r="AG279" i="1"/>
  <c r="H279" i="1" s="1"/>
  <c r="AG280" i="1"/>
  <c r="H280" i="1" s="1"/>
  <c r="AG281" i="1"/>
  <c r="H281" i="1" s="1"/>
  <c r="AG282" i="1"/>
  <c r="H282" i="1" s="1"/>
  <c r="AG283" i="1"/>
  <c r="H283" i="1" s="1"/>
  <c r="AG284" i="1"/>
  <c r="H284" i="1" s="1"/>
  <c r="AG285" i="1"/>
  <c r="H285" i="1" s="1"/>
  <c r="AG286" i="1"/>
  <c r="H286" i="1" s="1"/>
  <c r="AG287" i="1"/>
  <c r="H287" i="1" s="1"/>
  <c r="AG288" i="1"/>
  <c r="H288" i="1" s="1"/>
  <c r="AG289" i="1"/>
  <c r="H289" i="1" s="1"/>
  <c r="AG290" i="1"/>
  <c r="H290" i="1" s="1"/>
  <c r="AG291" i="1"/>
  <c r="H291" i="1" s="1"/>
  <c r="AG292" i="1"/>
  <c r="H292" i="1" s="1"/>
  <c r="AG293" i="1"/>
  <c r="H293" i="1" s="1"/>
  <c r="AG294" i="1"/>
  <c r="H294" i="1" s="1"/>
  <c r="AG295" i="1"/>
  <c r="H295" i="1" s="1"/>
  <c r="AG296" i="1"/>
  <c r="H296" i="1" s="1"/>
  <c r="AG297" i="1"/>
  <c r="H297" i="1" s="1"/>
  <c r="AG298" i="1"/>
  <c r="H298" i="1" s="1"/>
  <c r="AG299" i="1"/>
  <c r="H299" i="1" s="1"/>
  <c r="AG300" i="1"/>
  <c r="H300" i="1" s="1"/>
  <c r="AG301" i="1"/>
  <c r="H301" i="1" s="1"/>
  <c r="AG302" i="1"/>
  <c r="H302" i="1" s="1"/>
  <c r="AG303" i="1"/>
  <c r="H303" i="1" s="1"/>
  <c r="AG304" i="1"/>
  <c r="H304" i="1" s="1"/>
  <c r="AG305" i="1"/>
  <c r="H305" i="1" s="1"/>
  <c r="AG306" i="1"/>
  <c r="H306" i="1" s="1"/>
  <c r="AG307" i="1"/>
  <c r="H307" i="1" s="1"/>
  <c r="AG308" i="1"/>
  <c r="H308" i="1" s="1"/>
  <c r="AG309" i="1"/>
  <c r="H309" i="1" s="1"/>
  <c r="AG310" i="1"/>
  <c r="H310" i="1" s="1"/>
  <c r="AG311" i="1"/>
  <c r="H311" i="1" s="1"/>
  <c r="AG312" i="1"/>
  <c r="H312" i="1" s="1"/>
  <c r="AG313" i="1"/>
  <c r="H313" i="1" s="1"/>
  <c r="AG314" i="1"/>
  <c r="H314" i="1" s="1"/>
  <c r="AG315" i="1"/>
  <c r="H315" i="1" s="1"/>
  <c r="AG316" i="1"/>
  <c r="H316" i="1" s="1"/>
  <c r="AG317" i="1"/>
  <c r="H317" i="1" s="1"/>
  <c r="AG318" i="1"/>
  <c r="H318" i="1" s="1"/>
  <c r="AG319" i="1"/>
  <c r="H319" i="1" s="1"/>
  <c r="AG320" i="1"/>
  <c r="H320" i="1" s="1"/>
  <c r="AG321" i="1"/>
  <c r="H321" i="1" s="1"/>
  <c r="AG322" i="1"/>
  <c r="H322" i="1" s="1"/>
  <c r="AG323" i="1"/>
  <c r="H323" i="1" s="1"/>
  <c r="AG5" i="1"/>
  <c r="AC7" i="1"/>
  <c r="AC8" i="1"/>
  <c r="AC9" i="1"/>
  <c r="AC10" i="1"/>
  <c r="AC11" i="1"/>
  <c r="AC12" i="1"/>
  <c r="F12" i="1" s="1"/>
  <c r="AC13" i="1"/>
  <c r="AC14" i="1"/>
  <c r="F14" i="1" s="1"/>
  <c r="AC15" i="1"/>
  <c r="F15" i="1" s="1"/>
  <c r="AC16" i="1"/>
  <c r="AC17" i="1"/>
  <c r="AC18" i="1"/>
  <c r="AC19" i="1"/>
  <c r="AC20" i="1"/>
  <c r="F20" i="1" s="1"/>
  <c r="AC21" i="1"/>
  <c r="AC22" i="1"/>
  <c r="AC23" i="1"/>
  <c r="AC24" i="1"/>
  <c r="F24" i="1" s="1"/>
  <c r="AC25" i="1"/>
  <c r="F25" i="1" s="1"/>
  <c r="AC26" i="1"/>
  <c r="F26" i="1" s="1"/>
  <c r="AC27" i="1"/>
  <c r="F27" i="1" s="1"/>
  <c r="AC28" i="1"/>
  <c r="AC29" i="1"/>
  <c r="AC30" i="1"/>
  <c r="AC31" i="1"/>
  <c r="AC32" i="1"/>
  <c r="AC33" i="1"/>
  <c r="F33" i="1" s="1"/>
  <c r="AC34" i="1"/>
  <c r="AC35" i="1"/>
  <c r="F35" i="1" s="1"/>
  <c r="AC36" i="1"/>
  <c r="AC37" i="1"/>
  <c r="AC38" i="1"/>
  <c r="F38" i="1" s="1"/>
  <c r="AC39" i="1"/>
  <c r="AC40" i="1"/>
  <c r="F40" i="1" s="1"/>
  <c r="AC41" i="1"/>
  <c r="F41" i="1" s="1"/>
  <c r="AC42" i="1"/>
  <c r="AC43" i="1"/>
  <c r="AC44" i="1"/>
  <c r="AC45" i="1"/>
  <c r="F45" i="1" s="1"/>
  <c r="AC46" i="1"/>
  <c r="F46" i="1" s="1"/>
  <c r="AC47" i="1"/>
  <c r="F47" i="1" s="1"/>
  <c r="AC48" i="1"/>
  <c r="AC49" i="1"/>
  <c r="F49" i="1" s="1"/>
  <c r="AC50" i="1"/>
  <c r="F50" i="1" s="1"/>
  <c r="AC51" i="1"/>
  <c r="F51" i="1" s="1"/>
  <c r="AC52" i="1"/>
  <c r="F52" i="1" s="1"/>
  <c r="AC53" i="1"/>
  <c r="AC54" i="1"/>
  <c r="AC55" i="1"/>
  <c r="AC56" i="1"/>
  <c r="AC57" i="1"/>
  <c r="AC58" i="1"/>
  <c r="AC59" i="1"/>
  <c r="AC60" i="1"/>
  <c r="F60" i="1" s="1"/>
  <c r="AC61" i="1"/>
  <c r="F61" i="1" s="1"/>
  <c r="AA61" i="1" s="1"/>
  <c r="AC62" i="1"/>
  <c r="F62" i="1" s="1"/>
  <c r="AC63" i="1"/>
  <c r="AC64" i="1"/>
  <c r="AC65" i="1"/>
  <c r="AC66" i="1"/>
  <c r="AC67" i="1"/>
  <c r="AC68" i="1"/>
  <c r="AC69" i="1"/>
  <c r="AC70" i="1"/>
  <c r="AC71" i="1"/>
  <c r="AC72" i="1"/>
  <c r="AC73" i="1"/>
  <c r="AC74" i="1"/>
  <c r="F74" i="1" s="1"/>
  <c r="AC75" i="1"/>
  <c r="AC76" i="1"/>
  <c r="AC77" i="1"/>
  <c r="AC78" i="1"/>
  <c r="AC79" i="1"/>
  <c r="AC80" i="1"/>
  <c r="AC81" i="1"/>
  <c r="AC82" i="1"/>
  <c r="AC83" i="1"/>
  <c r="AC84" i="1"/>
  <c r="AC85" i="1"/>
  <c r="F85" i="1" s="1"/>
  <c r="AC86" i="1"/>
  <c r="F86" i="1" s="1"/>
  <c r="AC87" i="1"/>
  <c r="F87" i="1" s="1"/>
  <c r="AC88" i="1"/>
  <c r="F88" i="1" s="1"/>
  <c r="AC92" i="1"/>
  <c r="F92" i="1" s="1"/>
  <c r="AC93" i="1"/>
  <c r="F93" i="1" s="1"/>
  <c r="AC94" i="1"/>
  <c r="F94" i="1" s="1"/>
  <c r="AC95" i="1"/>
  <c r="F95" i="1" s="1"/>
  <c r="AC96" i="1"/>
  <c r="F96" i="1" s="1"/>
  <c r="AC97" i="1"/>
  <c r="F97" i="1" s="1"/>
  <c r="AC98" i="1"/>
  <c r="F98" i="1" s="1"/>
  <c r="AC99" i="1"/>
  <c r="F99" i="1" s="1"/>
  <c r="AC100" i="1"/>
  <c r="F100" i="1" s="1"/>
  <c r="AC101" i="1"/>
  <c r="F101" i="1" s="1"/>
  <c r="AC102" i="1"/>
  <c r="F102" i="1" s="1"/>
  <c r="AC103" i="1"/>
  <c r="F103" i="1" s="1"/>
  <c r="AC104" i="1"/>
  <c r="F104" i="1" s="1"/>
  <c r="AC105" i="1"/>
  <c r="F105" i="1" s="1"/>
  <c r="AC106" i="1"/>
  <c r="F106" i="1" s="1"/>
  <c r="AC107" i="1"/>
  <c r="F107" i="1" s="1"/>
  <c r="AC108" i="1"/>
  <c r="F108" i="1" s="1"/>
  <c r="AC109" i="1"/>
  <c r="F109" i="1" s="1"/>
  <c r="AC110" i="1"/>
  <c r="F110" i="1" s="1"/>
  <c r="AC111" i="1"/>
  <c r="F111" i="1" s="1"/>
  <c r="AC112" i="1"/>
  <c r="F112" i="1" s="1"/>
  <c r="AC113" i="1"/>
  <c r="F113" i="1" s="1"/>
  <c r="AC114" i="1"/>
  <c r="F114" i="1" s="1"/>
  <c r="AC115" i="1"/>
  <c r="F115" i="1" s="1"/>
  <c r="AC116" i="1"/>
  <c r="F116" i="1" s="1"/>
  <c r="AC117" i="1"/>
  <c r="F117" i="1" s="1"/>
  <c r="AC118" i="1"/>
  <c r="F118" i="1" s="1"/>
  <c r="AC119" i="1"/>
  <c r="F119" i="1" s="1"/>
  <c r="AC120" i="1"/>
  <c r="F120" i="1" s="1"/>
  <c r="AC121" i="1"/>
  <c r="F121" i="1" s="1"/>
  <c r="AC122" i="1"/>
  <c r="F122" i="1" s="1"/>
  <c r="AC123" i="1"/>
  <c r="F123" i="1" s="1"/>
  <c r="AC124" i="1"/>
  <c r="F124" i="1" s="1"/>
  <c r="AC125" i="1"/>
  <c r="F125" i="1" s="1"/>
  <c r="AC126" i="1"/>
  <c r="F126" i="1" s="1"/>
  <c r="AC127" i="1"/>
  <c r="F127" i="1" s="1"/>
  <c r="AC128" i="1"/>
  <c r="F128" i="1" s="1"/>
  <c r="AC129" i="1"/>
  <c r="F129" i="1" s="1"/>
  <c r="AC130" i="1"/>
  <c r="F130" i="1" s="1"/>
  <c r="AC131" i="1"/>
  <c r="F131" i="1" s="1"/>
  <c r="AC132" i="1"/>
  <c r="F132" i="1" s="1"/>
  <c r="AC133" i="1"/>
  <c r="F133" i="1" s="1"/>
  <c r="AC134" i="1"/>
  <c r="F134" i="1" s="1"/>
  <c r="AC135" i="1"/>
  <c r="F135" i="1" s="1"/>
  <c r="AC136" i="1"/>
  <c r="F136" i="1" s="1"/>
  <c r="AC137" i="1"/>
  <c r="F137" i="1" s="1"/>
  <c r="AC138" i="1"/>
  <c r="F138" i="1" s="1"/>
  <c r="AC139" i="1"/>
  <c r="F139" i="1" s="1"/>
  <c r="AC140" i="1"/>
  <c r="F140" i="1" s="1"/>
  <c r="AC141" i="1"/>
  <c r="F141" i="1" s="1"/>
  <c r="AC142" i="1"/>
  <c r="F142" i="1" s="1"/>
  <c r="AC143" i="1"/>
  <c r="F143" i="1" s="1"/>
  <c r="AC144" i="1"/>
  <c r="F144" i="1" s="1"/>
  <c r="AC145" i="1"/>
  <c r="F145" i="1" s="1"/>
  <c r="AC146" i="1"/>
  <c r="F146" i="1" s="1"/>
  <c r="AC147" i="1"/>
  <c r="F147" i="1" s="1"/>
  <c r="AC148" i="1"/>
  <c r="F148" i="1" s="1"/>
  <c r="AC149" i="1"/>
  <c r="F149" i="1" s="1"/>
  <c r="AC150" i="1"/>
  <c r="F150" i="1" s="1"/>
  <c r="AC151" i="1"/>
  <c r="F151" i="1" s="1"/>
  <c r="AC152" i="1"/>
  <c r="F152" i="1" s="1"/>
  <c r="AC153" i="1"/>
  <c r="F153" i="1" s="1"/>
  <c r="AC154" i="1"/>
  <c r="F154" i="1" s="1"/>
  <c r="AC155" i="1"/>
  <c r="F155" i="1" s="1"/>
  <c r="AC156" i="1"/>
  <c r="F156" i="1" s="1"/>
  <c r="AC157" i="1"/>
  <c r="F157" i="1" s="1"/>
  <c r="AC158" i="1"/>
  <c r="F158" i="1" s="1"/>
  <c r="AC159" i="1"/>
  <c r="F159" i="1" s="1"/>
  <c r="AC160" i="1"/>
  <c r="F160" i="1" s="1"/>
  <c r="AC161" i="1"/>
  <c r="F161" i="1" s="1"/>
  <c r="AC162" i="1"/>
  <c r="F162" i="1" s="1"/>
  <c r="AC163" i="1"/>
  <c r="F163" i="1" s="1"/>
  <c r="AC164" i="1"/>
  <c r="F164" i="1" s="1"/>
  <c r="AC165" i="1"/>
  <c r="F165" i="1" s="1"/>
  <c r="AC166" i="1"/>
  <c r="F166" i="1" s="1"/>
  <c r="AC167" i="1"/>
  <c r="F167" i="1" s="1"/>
  <c r="AC168" i="1"/>
  <c r="F168" i="1" s="1"/>
  <c r="AC169" i="1"/>
  <c r="F169" i="1" s="1"/>
  <c r="AC170" i="1"/>
  <c r="F170" i="1" s="1"/>
  <c r="AC171" i="1"/>
  <c r="F171" i="1" s="1"/>
  <c r="AC172" i="1"/>
  <c r="F172" i="1" s="1"/>
  <c r="AC173" i="1"/>
  <c r="F173" i="1" s="1"/>
  <c r="AC174" i="1"/>
  <c r="F174" i="1" s="1"/>
  <c r="AC175" i="1"/>
  <c r="F175" i="1" s="1"/>
  <c r="AC176" i="1"/>
  <c r="F176" i="1" s="1"/>
  <c r="AC177" i="1"/>
  <c r="F177" i="1" s="1"/>
  <c r="AC178" i="1"/>
  <c r="F178" i="1" s="1"/>
  <c r="AC179" i="1"/>
  <c r="F179" i="1" s="1"/>
  <c r="AC180" i="1"/>
  <c r="F180" i="1" s="1"/>
  <c r="AC181" i="1"/>
  <c r="F181" i="1" s="1"/>
  <c r="AC182" i="1"/>
  <c r="F182" i="1" s="1"/>
  <c r="AC183" i="1"/>
  <c r="F183" i="1" s="1"/>
  <c r="AC184" i="1"/>
  <c r="F184" i="1" s="1"/>
  <c r="AC185" i="1"/>
  <c r="F185" i="1" s="1"/>
  <c r="AC186" i="1"/>
  <c r="F186" i="1" s="1"/>
  <c r="AC187" i="1"/>
  <c r="F187" i="1" s="1"/>
  <c r="AC188" i="1"/>
  <c r="F188" i="1" s="1"/>
  <c r="AC189" i="1"/>
  <c r="F189" i="1" s="1"/>
  <c r="AC190" i="1"/>
  <c r="F190" i="1" s="1"/>
  <c r="AC191" i="1"/>
  <c r="F191" i="1" s="1"/>
  <c r="AC192" i="1"/>
  <c r="F192" i="1" s="1"/>
  <c r="AC193" i="1"/>
  <c r="F193" i="1" s="1"/>
  <c r="AC194" i="1"/>
  <c r="F194" i="1" s="1"/>
  <c r="AC195" i="1"/>
  <c r="F195" i="1" s="1"/>
  <c r="AC196" i="1"/>
  <c r="F196" i="1" s="1"/>
  <c r="AC197" i="1"/>
  <c r="F197" i="1" s="1"/>
  <c r="AC198" i="1"/>
  <c r="F198" i="1" s="1"/>
  <c r="AC199" i="1"/>
  <c r="F199" i="1" s="1"/>
  <c r="AC200" i="1"/>
  <c r="F200" i="1" s="1"/>
  <c r="AC201" i="1"/>
  <c r="F201" i="1" s="1"/>
  <c r="AC202" i="1"/>
  <c r="F202" i="1" s="1"/>
  <c r="AC203" i="1"/>
  <c r="F203" i="1" s="1"/>
  <c r="AC204" i="1"/>
  <c r="F204" i="1" s="1"/>
  <c r="AC205" i="1"/>
  <c r="F205" i="1" s="1"/>
  <c r="AC206" i="1"/>
  <c r="F206" i="1" s="1"/>
  <c r="AC207" i="1"/>
  <c r="F207" i="1" s="1"/>
  <c r="AC208" i="1"/>
  <c r="F208" i="1" s="1"/>
  <c r="AC209" i="1"/>
  <c r="F209" i="1" s="1"/>
  <c r="AC210" i="1"/>
  <c r="F210" i="1" s="1"/>
  <c r="AC211" i="1"/>
  <c r="F211" i="1" s="1"/>
  <c r="AC212" i="1"/>
  <c r="F212" i="1" s="1"/>
  <c r="AC213" i="1"/>
  <c r="F213" i="1" s="1"/>
  <c r="AC214" i="1"/>
  <c r="F214" i="1" s="1"/>
  <c r="AC215" i="1"/>
  <c r="F215" i="1" s="1"/>
  <c r="AC216" i="1"/>
  <c r="F216" i="1" s="1"/>
  <c r="AC217" i="1"/>
  <c r="F217" i="1" s="1"/>
  <c r="AC218" i="1"/>
  <c r="F218" i="1" s="1"/>
  <c r="AC219" i="1"/>
  <c r="F219" i="1" s="1"/>
  <c r="AC220" i="1"/>
  <c r="F220" i="1" s="1"/>
  <c r="AC221" i="1"/>
  <c r="F221" i="1" s="1"/>
  <c r="AC222" i="1"/>
  <c r="F222" i="1" s="1"/>
  <c r="AC224" i="1"/>
  <c r="F224" i="1" s="1"/>
  <c r="AC225" i="1"/>
  <c r="F225" i="1" s="1"/>
  <c r="AC226" i="1"/>
  <c r="F226" i="1" s="1"/>
  <c r="AC227" i="1"/>
  <c r="F227" i="1" s="1"/>
  <c r="AC228" i="1"/>
  <c r="F228" i="1" s="1"/>
  <c r="AC229" i="1"/>
  <c r="F229" i="1" s="1"/>
  <c r="AC230" i="1"/>
  <c r="F230" i="1" s="1"/>
  <c r="AC231" i="1"/>
  <c r="F231" i="1" s="1"/>
  <c r="AC232" i="1"/>
  <c r="F232" i="1" s="1"/>
  <c r="AC233" i="1"/>
  <c r="F233" i="1" s="1"/>
  <c r="AC234" i="1"/>
  <c r="F234" i="1" s="1"/>
  <c r="AC235" i="1"/>
  <c r="F235" i="1" s="1"/>
  <c r="AC236" i="1"/>
  <c r="F236" i="1" s="1"/>
  <c r="AC237" i="1"/>
  <c r="F237" i="1" s="1"/>
  <c r="AC238" i="1"/>
  <c r="F238" i="1" s="1"/>
  <c r="AC239" i="1"/>
  <c r="F239" i="1" s="1"/>
  <c r="AC240" i="1"/>
  <c r="F240" i="1" s="1"/>
  <c r="AC241" i="1"/>
  <c r="F241" i="1" s="1"/>
  <c r="AC242" i="1"/>
  <c r="F242" i="1" s="1"/>
  <c r="AC243" i="1"/>
  <c r="F243" i="1" s="1"/>
  <c r="AC244" i="1"/>
  <c r="F244" i="1" s="1"/>
  <c r="AC245" i="1"/>
  <c r="F245" i="1" s="1"/>
  <c r="AC246" i="1"/>
  <c r="F246" i="1" s="1"/>
  <c r="AC247" i="1"/>
  <c r="F247" i="1" s="1"/>
  <c r="AC248" i="1"/>
  <c r="F248" i="1" s="1"/>
  <c r="AC249" i="1"/>
  <c r="F249" i="1" s="1"/>
  <c r="AC250" i="1"/>
  <c r="F250" i="1" s="1"/>
  <c r="AC251" i="1"/>
  <c r="F251" i="1" s="1"/>
  <c r="AC252" i="1"/>
  <c r="F252" i="1" s="1"/>
  <c r="AC253" i="1"/>
  <c r="F253" i="1" s="1"/>
  <c r="AC254" i="1"/>
  <c r="F254" i="1" s="1"/>
  <c r="AC255" i="1"/>
  <c r="F255" i="1" s="1"/>
  <c r="AC256" i="1"/>
  <c r="F256" i="1" s="1"/>
  <c r="AC257" i="1"/>
  <c r="F257" i="1" s="1"/>
  <c r="AC258" i="1"/>
  <c r="F258" i="1" s="1"/>
  <c r="AC259" i="1"/>
  <c r="F259" i="1" s="1"/>
  <c r="AC260" i="1"/>
  <c r="F260" i="1" s="1"/>
  <c r="AC261" i="1"/>
  <c r="F261" i="1" s="1"/>
  <c r="AC262" i="1"/>
  <c r="F262" i="1" s="1"/>
  <c r="AC263" i="1"/>
  <c r="F263" i="1" s="1"/>
  <c r="AC264" i="1"/>
  <c r="F264" i="1" s="1"/>
  <c r="AC265" i="1"/>
  <c r="F265" i="1" s="1"/>
  <c r="AC266" i="1"/>
  <c r="F266" i="1" s="1"/>
  <c r="AC267" i="1"/>
  <c r="F267" i="1" s="1"/>
  <c r="AC268" i="1"/>
  <c r="F268" i="1" s="1"/>
  <c r="AC269" i="1"/>
  <c r="F269" i="1" s="1"/>
  <c r="AC270" i="1"/>
  <c r="F270" i="1" s="1"/>
  <c r="AC271" i="1"/>
  <c r="F271" i="1" s="1"/>
  <c r="AC272" i="1"/>
  <c r="F272" i="1" s="1"/>
  <c r="AC273" i="1"/>
  <c r="F273" i="1" s="1"/>
  <c r="AC274" i="1"/>
  <c r="F274" i="1" s="1"/>
  <c r="AC275" i="1"/>
  <c r="F275" i="1" s="1"/>
  <c r="AC276" i="1"/>
  <c r="F276" i="1" s="1"/>
  <c r="AC277" i="1"/>
  <c r="F277" i="1" s="1"/>
  <c r="AC278" i="1"/>
  <c r="F278" i="1" s="1"/>
  <c r="AC279" i="1"/>
  <c r="F279" i="1" s="1"/>
  <c r="AC280" i="1"/>
  <c r="F280" i="1" s="1"/>
  <c r="AC281" i="1"/>
  <c r="F281" i="1" s="1"/>
  <c r="AC282" i="1"/>
  <c r="F282" i="1" s="1"/>
  <c r="AC283" i="1"/>
  <c r="F283" i="1" s="1"/>
  <c r="AC284" i="1"/>
  <c r="F284" i="1" s="1"/>
  <c r="AC285" i="1"/>
  <c r="F285" i="1" s="1"/>
  <c r="AC286" i="1"/>
  <c r="F286" i="1" s="1"/>
  <c r="AC287" i="1"/>
  <c r="F287" i="1" s="1"/>
  <c r="AC288" i="1"/>
  <c r="F288" i="1" s="1"/>
  <c r="AC289" i="1"/>
  <c r="F289" i="1" s="1"/>
  <c r="AC290" i="1"/>
  <c r="F290" i="1" s="1"/>
  <c r="AC291" i="1"/>
  <c r="F291" i="1" s="1"/>
  <c r="AC292" i="1"/>
  <c r="F292" i="1" s="1"/>
  <c r="AC293" i="1"/>
  <c r="F293" i="1" s="1"/>
  <c r="AC294" i="1"/>
  <c r="F294" i="1" s="1"/>
  <c r="AC295" i="1"/>
  <c r="F295" i="1" s="1"/>
  <c r="AC296" i="1"/>
  <c r="F296" i="1" s="1"/>
  <c r="AC297" i="1"/>
  <c r="F297" i="1" s="1"/>
  <c r="AC298" i="1"/>
  <c r="F298" i="1" s="1"/>
  <c r="AC299" i="1"/>
  <c r="F299" i="1" s="1"/>
  <c r="AC300" i="1"/>
  <c r="F300" i="1" s="1"/>
  <c r="AC301" i="1"/>
  <c r="F301" i="1" s="1"/>
  <c r="AC302" i="1"/>
  <c r="F302" i="1" s="1"/>
  <c r="AC303" i="1"/>
  <c r="F303" i="1" s="1"/>
  <c r="AC304" i="1"/>
  <c r="F304" i="1" s="1"/>
  <c r="AC305" i="1"/>
  <c r="F305" i="1" s="1"/>
  <c r="AC306" i="1"/>
  <c r="F306" i="1" s="1"/>
  <c r="AC307" i="1"/>
  <c r="F307" i="1" s="1"/>
  <c r="AC308" i="1"/>
  <c r="F308" i="1" s="1"/>
  <c r="AC309" i="1"/>
  <c r="F309" i="1" s="1"/>
  <c r="AC310" i="1"/>
  <c r="F310" i="1" s="1"/>
  <c r="AC311" i="1"/>
  <c r="F311" i="1" s="1"/>
  <c r="AC312" i="1"/>
  <c r="F312" i="1" s="1"/>
  <c r="AC313" i="1"/>
  <c r="F313" i="1" s="1"/>
  <c r="AC314" i="1"/>
  <c r="F314" i="1" s="1"/>
  <c r="AC315" i="1"/>
  <c r="F315" i="1" s="1"/>
  <c r="AC316" i="1"/>
  <c r="F316" i="1" s="1"/>
  <c r="AC317" i="1"/>
  <c r="F317" i="1" s="1"/>
  <c r="AC318" i="1"/>
  <c r="F318" i="1" s="1"/>
  <c r="AC319" i="1"/>
  <c r="F319" i="1" s="1"/>
  <c r="AC320" i="1"/>
  <c r="F320" i="1" s="1"/>
  <c r="AC321" i="1"/>
  <c r="F321" i="1" s="1"/>
  <c r="AC322" i="1"/>
  <c r="F322" i="1" s="1"/>
  <c r="AC323" i="1"/>
  <c r="F323" i="1" s="1"/>
  <c r="AC5" i="1"/>
  <c r="F5" i="1" s="1"/>
  <c r="AA48" i="1" l="1"/>
  <c r="B7" i="4"/>
  <c r="AA79" i="1"/>
  <c r="AA21" i="1"/>
  <c r="AA28" i="1"/>
  <c r="AA9" i="1"/>
  <c r="AA13" i="1"/>
  <c r="AA16" i="1"/>
  <c r="AA10" i="1"/>
  <c r="AA55" i="1"/>
  <c r="AA42" i="1"/>
  <c r="AA63" i="1"/>
  <c r="AA30" i="1"/>
  <c r="AA44" i="1"/>
  <c r="AA83" i="1"/>
  <c r="AA17" i="1"/>
  <c r="AA54" i="1"/>
  <c r="AA73" i="1"/>
  <c r="AA23" i="1"/>
  <c r="AA59" i="1"/>
  <c r="AA56" i="1"/>
  <c r="AA77" i="1"/>
  <c r="AA71" i="1"/>
  <c r="AA68" i="1"/>
  <c r="AA39" i="1"/>
  <c r="AA34" i="1"/>
  <c r="AA53" i="1"/>
  <c r="AA22" i="1"/>
  <c r="AA58" i="1"/>
  <c r="AA78" i="1"/>
  <c r="AA37" i="1"/>
  <c r="AA66" i="1"/>
  <c r="AA8" i="1"/>
  <c r="AA67" i="1"/>
  <c r="AA7" i="1"/>
  <c r="AA84" i="1"/>
  <c r="AA81" i="1"/>
  <c r="AA57" i="1"/>
  <c r="AA65" i="1"/>
  <c r="AA82" i="1"/>
  <c r="AA70" i="1"/>
  <c r="AA19" i="1"/>
  <c r="AA76" i="1"/>
  <c r="AA11" i="1"/>
  <c r="AA80" i="1"/>
  <c r="AA72" i="1"/>
  <c r="AA43" i="1"/>
  <c r="AA69" i="1"/>
  <c r="AA18" i="1"/>
  <c r="AA75" i="1"/>
  <c r="AA32" i="1"/>
  <c r="AA29" i="1"/>
  <c r="G74" i="1"/>
  <c r="AA74" i="1" s="1"/>
  <c r="G62" i="1"/>
  <c r="AA62" i="1" s="1"/>
  <c r="G46" i="1"/>
  <c r="AA46" i="1" s="1"/>
  <c r="G38" i="1"/>
  <c r="AA38" i="1" s="1"/>
  <c r="G26" i="1"/>
  <c r="AA26" i="1" s="1"/>
  <c r="G41" i="1"/>
  <c r="AA41" i="1" s="1"/>
  <c r="G45" i="1"/>
  <c r="AA45" i="1" s="1"/>
  <c r="G33" i="1"/>
  <c r="AA33" i="1" s="1"/>
  <c r="G60" i="1"/>
  <c r="AA60" i="1" s="1"/>
  <c r="G40" i="1"/>
  <c r="AA40" i="1" s="1"/>
  <c r="G24" i="1"/>
  <c r="AA24" i="1" s="1"/>
  <c r="G20" i="1"/>
  <c r="AA20" i="1" s="1"/>
  <c r="G35" i="1"/>
  <c r="AA35" i="1" s="1"/>
  <c r="G27" i="1"/>
  <c r="AA27" i="1" s="1"/>
  <c r="B2" i="4"/>
  <c r="G322" i="1"/>
  <c r="AA322" i="1" s="1"/>
  <c r="G318" i="1"/>
  <c r="AA318" i="1" s="1"/>
  <c r="G314" i="1"/>
  <c r="AA314" i="1" s="1"/>
  <c r="G310" i="1"/>
  <c r="AA310" i="1" s="1"/>
  <c r="G306" i="1"/>
  <c r="AA306" i="1" s="1"/>
  <c r="G302" i="1"/>
  <c r="AA302" i="1" s="1"/>
  <c r="G298" i="1"/>
  <c r="AA298" i="1" s="1"/>
  <c r="G294" i="1"/>
  <c r="AA294" i="1" s="1"/>
  <c r="G290" i="1"/>
  <c r="AA290" i="1" s="1"/>
  <c r="G282" i="1"/>
  <c r="AA282" i="1" s="1"/>
  <c r="G278" i="1"/>
  <c r="AA278" i="1" s="1"/>
  <c r="G274" i="1"/>
  <c r="AA274" i="1" s="1"/>
  <c r="G270" i="1"/>
  <c r="AA270" i="1" s="1"/>
  <c r="G266" i="1"/>
  <c r="AA266" i="1" s="1"/>
  <c r="G262" i="1"/>
  <c r="AA262" i="1" s="1"/>
  <c r="G258" i="1"/>
  <c r="AA258" i="1" s="1"/>
  <c r="G254" i="1"/>
  <c r="AA254" i="1" s="1"/>
  <c r="G250" i="1"/>
  <c r="AA250" i="1" s="1"/>
  <c r="G245" i="1"/>
  <c r="AA245" i="1" s="1"/>
  <c r="G241" i="1"/>
  <c r="AA241" i="1" s="1"/>
  <c r="G237" i="1"/>
  <c r="AA237" i="1" s="1"/>
  <c r="G116" i="1"/>
  <c r="AA116" i="1" s="1"/>
  <c r="G112" i="1"/>
  <c r="AA112" i="1" s="1"/>
  <c r="G108" i="1"/>
  <c r="AA108" i="1" s="1"/>
  <c r="G104" i="1"/>
  <c r="AA104" i="1" s="1"/>
  <c r="G222" i="1"/>
  <c r="AA222" i="1" s="1"/>
  <c r="G218" i="1"/>
  <c r="AA218" i="1" s="1"/>
  <c r="G214" i="1"/>
  <c r="AA214" i="1" s="1"/>
  <c r="G210" i="1"/>
  <c r="AA210" i="1" s="1"/>
  <c r="G206" i="1"/>
  <c r="AA206" i="1" s="1"/>
  <c r="G202" i="1"/>
  <c r="AA202" i="1" s="1"/>
  <c r="G198" i="1"/>
  <c r="AA198" i="1" s="1"/>
  <c r="G194" i="1"/>
  <c r="AA194" i="1" s="1"/>
  <c r="G190" i="1"/>
  <c r="AA190" i="1" s="1"/>
  <c r="G186" i="1"/>
  <c r="AA186" i="1" s="1"/>
  <c r="G182" i="1"/>
  <c r="AA182" i="1" s="1"/>
  <c r="G178" i="1"/>
  <c r="AA178" i="1" s="1"/>
  <c r="G174" i="1"/>
  <c r="AA174" i="1" s="1"/>
  <c r="G170" i="1"/>
  <c r="AA170" i="1" s="1"/>
  <c r="G166" i="1"/>
  <c r="AA166" i="1" s="1"/>
  <c r="G162" i="1"/>
  <c r="AA162" i="1" s="1"/>
  <c r="G158" i="1"/>
  <c r="AA158" i="1" s="1"/>
  <c r="G154" i="1"/>
  <c r="AA154" i="1" s="1"/>
  <c r="G150" i="1"/>
  <c r="AA150" i="1" s="1"/>
  <c r="G146" i="1"/>
  <c r="AA146" i="1" s="1"/>
  <c r="G142" i="1"/>
  <c r="AA142" i="1" s="1"/>
  <c r="G138" i="1"/>
  <c r="AA138" i="1" s="1"/>
  <c r="G134" i="1"/>
  <c r="AA134" i="1" s="1"/>
  <c r="G130" i="1"/>
  <c r="AA130" i="1" s="1"/>
  <c r="G126" i="1"/>
  <c r="AA126" i="1" s="1"/>
  <c r="G122" i="1"/>
  <c r="AA122" i="1" s="1"/>
  <c r="G119" i="1"/>
  <c r="AA119" i="1" s="1"/>
  <c r="G115" i="1"/>
  <c r="AA115" i="1" s="1"/>
  <c r="G111" i="1"/>
  <c r="AA111" i="1" s="1"/>
  <c r="G107" i="1"/>
  <c r="AA107" i="1" s="1"/>
  <c r="G103" i="1"/>
  <c r="AA103" i="1" s="1"/>
  <c r="G99" i="1"/>
  <c r="AA99" i="1" s="1"/>
  <c r="G95" i="1"/>
  <c r="AA95" i="1" s="1"/>
  <c r="G88" i="1"/>
  <c r="AA88" i="1" s="1"/>
  <c r="G52" i="1"/>
  <c r="AA52" i="1" s="1"/>
  <c r="G233" i="1"/>
  <c r="AA233" i="1" s="1"/>
  <c r="G100" i="1"/>
  <c r="AA100" i="1" s="1"/>
  <c r="G96" i="1"/>
  <c r="AA96" i="1" s="1"/>
  <c r="G92" i="1"/>
  <c r="AA92" i="1" s="1"/>
  <c r="G85" i="1"/>
  <c r="AA85" i="1" s="1"/>
  <c r="G208" i="1"/>
  <c r="AA208" i="1" s="1"/>
  <c r="G204" i="1"/>
  <c r="AA204" i="1" s="1"/>
  <c r="G200" i="1"/>
  <c r="AA200" i="1" s="1"/>
  <c r="G196" i="1"/>
  <c r="AA196" i="1" s="1"/>
  <c r="G192" i="1"/>
  <c r="AA192" i="1" s="1"/>
  <c r="G188" i="1"/>
  <c r="AA188" i="1" s="1"/>
  <c r="G184" i="1"/>
  <c r="AA184" i="1" s="1"/>
  <c r="G180" i="1"/>
  <c r="AA180" i="1" s="1"/>
  <c r="G176" i="1"/>
  <c r="AA176" i="1" s="1"/>
  <c r="G172" i="1"/>
  <c r="AA172" i="1" s="1"/>
  <c r="G168" i="1"/>
  <c r="AA168" i="1" s="1"/>
  <c r="G164" i="1"/>
  <c r="AA164" i="1" s="1"/>
  <c r="G160" i="1"/>
  <c r="AA160" i="1" s="1"/>
  <c r="G156" i="1"/>
  <c r="AA156" i="1" s="1"/>
  <c r="G152" i="1"/>
  <c r="AA152" i="1" s="1"/>
  <c r="G148" i="1"/>
  <c r="AA148" i="1" s="1"/>
  <c r="G144" i="1"/>
  <c r="AA144" i="1" s="1"/>
  <c r="G140" i="1"/>
  <c r="AA140" i="1" s="1"/>
  <c r="G136" i="1"/>
  <c r="AA136" i="1" s="1"/>
  <c r="G132" i="1"/>
  <c r="AA132" i="1" s="1"/>
  <c r="G128" i="1"/>
  <c r="AA128" i="1" s="1"/>
  <c r="G124" i="1"/>
  <c r="AA124" i="1" s="1"/>
  <c r="G120" i="1"/>
  <c r="AA120" i="1" s="1"/>
  <c r="G118" i="1"/>
  <c r="AA118" i="1" s="1"/>
  <c r="G114" i="1"/>
  <c r="AA114" i="1" s="1"/>
  <c r="G110" i="1"/>
  <c r="AA110" i="1" s="1"/>
  <c r="G106" i="1"/>
  <c r="AA106" i="1" s="1"/>
  <c r="G102" i="1"/>
  <c r="AA102" i="1" s="1"/>
  <c r="G98" i="1"/>
  <c r="AA98" i="1" s="1"/>
  <c r="G94" i="1"/>
  <c r="AA94" i="1" s="1"/>
  <c r="G87" i="1"/>
  <c r="AA87" i="1" s="1"/>
  <c r="G51" i="1"/>
  <c r="AA51" i="1" s="1"/>
  <c r="G47" i="1"/>
  <c r="AA47" i="1" s="1"/>
  <c r="G323" i="1"/>
  <c r="AA323" i="1" s="1"/>
  <c r="G319" i="1"/>
  <c r="AA319" i="1" s="1"/>
  <c r="G315" i="1"/>
  <c r="AA315" i="1" s="1"/>
  <c r="G311" i="1"/>
  <c r="AA311" i="1" s="1"/>
  <c r="G307" i="1"/>
  <c r="AA307" i="1" s="1"/>
  <c r="G303" i="1"/>
  <c r="AA303" i="1" s="1"/>
  <c r="G299" i="1"/>
  <c r="AA299" i="1" s="1"/>
  <c r="G295" i="1"/>
  <c r="AA295" i="1" s="1"/>
  <c r="G291" i="1"/>
  <c r="AA291" i="1" s="1"/>
  <c r="G287" i="1"/>
  <c r="AA287" i="1" s="1"/>
  <c r="G283" i="1"/>
  <c r="AA283" i="1" s="1"/>
  <c r="G279" i="1"/>
  <c r="AA279" i="1" s="1"/>
  <c r="G275" i="1"/>
  <c r="AA275" i="1" s="1"/>
  <c r="G320" i="1"/>
  <c r="AA320" i="1" s="1"/>
  <c r="G316" i="1"/>
  <c r="AA316" i="1" s="1"/>
  <c r="G312" i="1"/>
  <c r="AA312" i="1" s="1"/>
  <c r="G308" i="1"/>
  <c r="AA308" i="1" s="1"/>
  <c r="G304" i="1"/>
  <c r="AA304" i="1" s="1"/>
  <c r="G300" i="1"/>
  <c r="AA300" i="1" s="1"/>
  <c r="G296" i="1"/>
  <c r="AA296" i="1" s="1"/>
  <c r="G292" i="1"/>
  <c r="AA292" i="1" s="1"/>
  <c r="G288" i="1"/>
  <c r="AA288" i="1" s="1"/>
  <c r="G284" i="1"/>
  <c r="AA284" i="1" s="1"/>
  <c r="G280" i="1"/>
  <c r="AA280" i="1" s="1"/>
  <c r="G276" i="1"/>
  <c r="AA276" i="1" s="1"/>
  <c r="G272" i="1"/>
  <c r="AA272" i="1" s="1"/>
  <c r="G268" i="1"/>
  <c r="AA268" i="1" s="1"/>
  <c r="G264" i="1"/>
  <c r="AA264" i="1" s="1"/>
  <c r="G260" i="1"/>
  <c r="AA260" i="1" s="1"/>
  <c r="G256" i="1"/>
  <c r="AA256" i="1" s="1"/>
  <c r="G252" i="1"/>
  <c r="AA252" i="1" s="1"/>
  <c r="G247" i="1"/>
  <c r="AA247" i="1" s="1"/>
  <c r="G243" i="1"/>
  <c r="AA243" i="1" s="1"/>
  <c r="G239" i="1"/>
  <c r="AA239" i="1" s="1"/>
  <c r="G235" i="1"/>
  <c r="AA235" i="1" s="1"/>
  <c r="G231" i="1"/>
  <c r="AA231" i="1" s="1"/>
  <c r="G227" i="1"/>
  <c r="AA227" i="1" s="1"/>
  <c r="G224" i="1"/>
  <c r="AA224" i="1" s="1"/>
  <c r="G220" i="1"/>
  <c r="AA220" i="1" s="1"/>
  <c r="G216" i="1"/>
  <c r="AA216" i="1" s="1"/>
  <c r="G169" i="1"/>
  <c r="AA169" i="1" s="1"/>
  <c r="G165" i="1"/>
  <c r="AA165" i="1" s="1"/>
  <c r="G161" i="1"/>
  <c r="AA161" i="1" s="1"/>
  <c r="G157" i="1"/>
  <c r="AA157" i="1" s="1"/>
  <c r="G153" i="1"/>
  <c r="AA153" i="1" s="1"/>
  <c r="G149" i="1"/>
  <c r="AA149" i="1" s="1"/>
  <c r="G145" i="1"/>
  <c r="AA145" i="1" s="1"/>
  <c r="G141" i="1"/>
  <c r="AA141" i="1" s="1"/>
  <c r="G137" i="1"/>
  <c r="AA137" i="1" s="1"/>
  <c r="G133" i="1"/>
  <c r="AA133" i="1" s="1"/>
  <c r="G129" i="1"/>
  <c r="AA129" i="1" s="1"/>
  <c r="G125" i="1"/>
  <c r="AA125" i="1" s="1"/>
  <c r="G121" i="1"/>
  <c r="AA121" i="1" s="1"/>
  <c r="G271" i="1"/>
  <c r="AA271" i="1" s="1"/>
  <c r="G267" i="1"/>
  <c r="AA267" i="1" s="1"/>
  <c r="G263" i="1"/>
  <c r="AA263" i="1" s="1"/>
  <c r="G259" i="1"/>
  <c r="AA259" i="1" s="1"/>
  <c r="G255" i="1"/>
  <c r="AA255" i="1" s="1"/>
  <c r="G251" i="1"/>
  <c r="AA251" i="1" s="1"/>
  <c r="G246" i="1"/>
  <c r="AA246" i="1" s="1"/>
  <c r="G242" i="1"/>
  <c r="AA242" i="1" s="1"/>
  <c r="G238" i="1"/>
  <c r="AA238" i="1" s="1"/>
  <c r="G234" i="1"/>
  <c r="AA234" i="1" s="1"/>
  <c r="G230" i="1"/>
  <c r="AA230" i="1" s="1"/>
  <c r="G226" i="1"/>
  <c r="AA226" i="1" s="1"/>
  <c r="G219" i="1"/>
  <c r="AA219" i="1" s="1"/>
  <c r="G215" i="1"/>
  <c r="AA215" i="1" s="1"/>
  <c r="G213" i="1"/>
  <c r="AA213" i="1" s="1"/>
  <c r="G209" i="1"/>
  <c r="AA209" i="1" s="1"/>
  <c r="G205" i="1"/>
  <c r="AA205" i="1" s="1"/>
  <c r="G201" i="1"/>
  <c r="AA201" i="1" s="1"/>
  <c r="G197" i="1"/>
  <c r="AA197" i="1" s="1"/>
  <c r="G193" i="1"/>
  <c r="AA193" i="1" s="1"/>
  <c r="G189" i="1"/>
  <c r="AA189" i="1" s="1"/>
  <c r="G185" i="1"/>
  <c r="AA185" i="1" s="1"/>
  <c r="G181" i="1"/>
  <c r="AA181" i="1" s="1"/>
  <c r="G177" i="1"/>
  <c r="AA177" i="1" s="1"/>
  <c r="G173" i="1"/>
  <c r="AA173" i="1" s="1"/>
  <c r="G49" i="1"/>
  <c r="AA49" i="1" s="1"/>
  <c r="G25" i="1"/>
  <c r="AA25" i="1" s="1"/>
  <c r="G321" i="1"/>
  <c r="AA321" i="1" s="1"/>
  <c r="G317" i="1"/>
  <c r="AA317" i="1" s="1"/>
  <c r="G313" i="1"/>
  <c r="AA313" i="1" s="1"/>
  <c r="G309" i="1"/>
  <c r="AA309" i="1" s="1"/>
  <c r="G305" i="1"/>
  <c r="AA305" i="1" s="1"/>
  <c r="G301" i="1"/>
  <c r="AA301" i="1" s="1"/>
  <c r="G297" i="1"/>
  <c r="AA297" i="1" s="1"/>
  <c r="G293" i="1"/>
  <c r="AA293" i="1" s="1"/>
  <c r="G289" i="1"/>
  <c r="AA289" i="1" s="1"/>
  <c r="G285" i="1"/>
  <c r="AA285" i="1" s="1"/>
  <c r="G281" i="1"/>
  <c r="AA281" i="1" s="1"/>
  <c r="G277" i="1"/>
  <c r="AA277" i="1" s="1"/>
  <c r="G273" i="1"/>
  <c r="AA273" i="1" s="1"/>
  <c r="G269" i="1"/>
  <c r="AA269" i="1" s="1"/>
  <c r="G265" i="1"/>
  <c r="AA265" i="1" s="1"/>
  <c r="G261" i="1"/>
  <c r="AA261" i="1" s="1"/>
  <c r="G257" i="1"/>
  <c r="AA257" i="1" s="1"/>
  <c r="G253" i="1"/>
  <c r="AA253" i="1" s="1"/>
  <c r="G249" i="1"/>
  <c r="AA249" i="1" s="1"/>
  <c r="G248" i="1"/>
  <c r="AA248" i="1" s="1"/>
  <c r="G244" i="1"/>
  <c r="AA244" i="1" s="1"/>
  <c r="G240" i="1"/>
  <c r="AA240" i="1" s="1"/>
  <c r="G236" i="1"/>
  <c r="AA236" i="1" s="1"/>
  <c r="G232" i="1"/>
  <c r="AA232" i="1" s="1"/>
  <c r="G228" i="1"/>
  <c r="AA228" i="1" s="1"/>
  <c r="G225" i="1"/>
  <c r="AA225" i="1" s="1"/>
  <c r="G221" i="1"/>
  <c r="AA221" i="1" s="1"/>
  <c r="G217" i="1"/>
  <c r="AA217" i="1" s="1"/>
  <c r="G211" i="1"/>
  <c r="AA211" i="1" s="1"/>
  <c r="G207" i="1"/>
  <c r="AA207" i="1" s="1"/>
  <c r="G203" i="1"/>
  <c r="AA203" i="1" s="1"/>
  <c r="G199" i="1"/>
  <c r="AA199" i="1" s="1"/>
  <c r="G195" i="1"/>
  <c r="AA195" i="1" s="1"/>
  <c r="G191" i="1"/>
  <c r="AA191" i="1" s="1"/>
  <c r="G187" i="1"/>
  <c r="AA187" i="1" s="1"/>
  <c r="G183" i="1"/>
  <c r="AA183" i="1" s="1"/>
  <c r="G179" i="1"/>
  <c r="AA179" i="1" s="1"/>
  <c r="G175" i="1"/>
  <c r="AA175" i="1" s="1"/>
  <c r="G167" i="1"/>
  <c r="AA167" i="1" s="1"/>
  <c r="G163" i="1"/>
  <c r="AA163" i="1" s="1"/>
  <c r="G159" i="1"/>
  <c r="AA159" i="1" s="1"/>
  <c r="G155" i="1"/>
  <c r="AA155" i="1" s="1"/>
  <c r="G151" i="1"/>
  <c r="AA151" i="1" s="1"/>
  <c r="G147" i="1"/>
  <c r="AA147" i="1" s="1"/>
  <c r="G143" i="1"/>
  <c r="AA143" i="1" s="1"/>
  <c r="G139" i="1"/>
  <c r="AA139" i="1" s="1"/>
  <c r="G135" i="1"/>
  <c r="AA135" i="1" s="1"/>
  <c r="G131" i="1"/>
  <c r="AA131" i="1" s="1"/>
  <c r="G127" i="1"/>
  <c r="AA127" i="1" s="1"/>
  <c r="G123" i="1"/>
  <c r="AA123" i="1" s="1"/>
  <c r="G117" i="1"/>
  <c r="AA117" i="1" s="1"/>
  <c r="G113" i="1"/>
  <c r="AA113" i="1" s="1"/>
  <c r="G109" i="1"/>
  <c r="AA109" i="1" s="1"/>
  <c r="G105" i="1"/>
  <c r="AA105" i="1" s="1"/>
  <c r="G101" i="1"/>
  <c r="AA101" i="1" s="1"/>
  <c r="G97" i="1"/>
  <c r="AA97" i="1" s="1"/>
  <c r="G93" i="1"/>
  <c r="AA93" i="1" s="1"/>
  <c r="G86" i="1"/>
  <c r="AA86" i="1" s="1"/>
  <c r="G50" i="1"/>
  <c r="AA50" i="1" s="1"/>
  <c r="G229" i="1"/>
  <c r="AA229" i="1" s="1"/>
  <c r="G286" i="1"/>
  <c r="AA286" i="1" s="1"/>
  <c r="G15" i="1"/>
  <c r="AA15" i="1" s="1"/>
  <c r="G12" i="1"/>
  <c r="AA12" i="1" s="1"/>
  <c r="G14" i="1"/>
  <c r="AA14" i="1" s="1"/>
  <c r="G212" i="1"/>
  <c r="AA212" i="1" s="1"/>
  <c r="G171" i="1"/>
  <c r="AA171" i="1" s="1"/>
  <c r="I4" i="1"/>
  <c r="AH5" i="1"/>
  <c r="H5" i="1"/>
  <c r="B4" i="4" s="1"/>
  <c r="AL4" i="1"/>
  <c r="J4" i="1"/>
  <c r="AL5" i="1"/>
  <c r="AD5" i="1"/>
  <c r="B5" i="4" l="1"/>
  <c r="AA4" i="1"/>
  <c r="G5" i="1"/>
  <c r="AA5" i="1" s="1"/>
  <c r="K4" i="1"/>
  <c r="AD209" i="1"/>
  <c r="AH209" i="1"/>
  <c r="AL209" i="1"/>
  <c r="AD210" i="1"/>
  <c r="AH210" i="1"/>
  <c r="AL210" i="1"/>
  <c r="AD211" i="1"/>
  <c r="AH211" i="1"/>
  <c r="AL211" i="1"/>
  <c r="AD212" i="1"/>
  <c r="AH212" i="1"/>
  <c r="AL212" i="1"/>
  <c r="AD213" i="1"/>
  <c r="AH213" i="1"/>
  <c r="AL213" i="1"/>
  <c r="AD214" i="1"/>
  <c r="AH214" i="1"/>
  <c r="AL214" i="1"/>
  <c r="AD215" i="1"/>
  <c r="AH215" i="1"/>
  <c r="AL215" i="1"/>
  <c r="AD216" i="1"/>
  <c r="AH216" i="1"/>
  <c r="AL216" i="1"/>
  <c r="AD217" i="1"/>
  <c r="AH217" i="1"/>
  <c r="AL217" i="1"/>
  <c r="AD218" i="1"/>
  <c r="AH218" i="1"/>
  <c r="AL218" i="1"/>
  <c r="AD219" i="1"/>
  <c r="AH219" i="1"/>
  <c r="AL219" i="1"/>
  <c r="AD220" i="1"/>
  <c r="AH220" i="1"/>
  <c r="AL220" i="1"/>
  <c r="AD221" i="1"/>
  <c r="AH221" i="1"/>
  <c r="AL221" i="1"/>
  <c r="AD222" i="1"/>
  <c r="AH222" i="1"/>
  <c r="AL222" i="1"/>
  <c r="AD224" i="1"/>
  <c r="AH224" i="1"/>
  <c r="AL224" i="1"/>
  <c r="AD225" i="1"/>
  <c r="AH225" i="1"/>
  <c r="AL225" i="1"/>
  <c r="AD226" i="1"/>
  <c r="AH226" i="1"/>
  <c r="AL226" i="1"/>
  <c r="AD227" i="1"/>
  <c r="AH227" i="1"/>
  <c r="AL227" i="1"/>
  <c r="AD228" i="1"/>
  <c r="AH228" i="1"/>
  <c r="AL228" i="1"/>
  <c r="AD229" i="1"/>
  <c r="AH229" i="1"/>
  <c r="AL229" i="1"/>
  <c r="AD230" i="1"/>
  <c r="AH230" i="1"/>
  <c r="AL230" i="1"/>
  <c r="AD231" i="1"/>
  <c r="AH231" i="1"/>
  <c r="AL231" i="1"/>
  <c r="AD232" i="1"/>
  <c r="AH232" i="1"/>
  <c r="AL232" i="1"/>
  <c r="AD233" i="1"/>
  <c r="AH233" i="1"/>
  <c r="AL233" i="1"/>
  <c r="AD234" i="1"/>
  <c r="AH234" i="1"/>
  <c r="AL234" i="1"/>
  <c r="AD235" i="1"/>
  <c r="AH235" i="1"/>
  <c r="AL235" i="1"/>
  <c r="AD236" i="1"/>
  <c r="AH236" i="1"/>
  <c r="AL236" i="1"/>
  <c r="AD237" i="1"/>
  <c r="AH237" i="1"/>
  <c r="AL237" i="1"/>
  <c r="AD238" i="1"/>
  <c r="AH238" i="1"/>
  <c r="AL238" i="1"/>
  <c r="AD239" i="1"/>
  <c r="AH239" i="1"/>
  <c r="AL239" i="1"/>
  <c r="AD240" i="1"/>
  <c r="AH240" i="1"/>
  <c r="AL240" i="1"/>
  <c r="AD241" i="1"/>
  <c r="AH241" i="1"/>
  <c r="AL241" i="1"/>
  <c r="AD242" i="1"/>
  <c r="AH242" i="1"/>
  <c r="AL242" i="1"/>
  <c r="AD243" i="1"/>
  <c r="AH243" i="1"/>
  <c r="AL243" i="1"/>
  <c r="AD244" i="1"/>
  <c r="AH244" i="1"/>
  <c r="AL244" i="1"/>
  <c r="AD245" i="1"/>
  <c r="AH245" i="1"/>
  <c r="AL245" i="1"/>
  <c r="AD246" i="1"/>
  <c r="AH246" i="1"/>
  <c r="AL246" i="1"/>
  <c r="AD247" i="1"/>
  <c r="AH247" i="1"/>
  <c r="AL247" i="1"/>
  <c r="AD248" i="1"/>
  <c r="AH248" i="1"/>
  <c r="AL248" i="1"/>
  <c r="AD249" i="1"/>
  <c r="AH249" i="1"/>
  <c r="AL249" i="1"/>
  <c r="AD250" i="1"/>
  <c r="AH250" i="1"/>
  <c r="AL250" i="1"/>
  <c r="AD251" i="1"/>
  <c r="AH251" i="1"/>
  <c r="AL251" i="1"/>
  <c r="AD252" i="1"/>
  <c r="AH252" i="1"/>
  <c r="AL252" i="1"/>
  <c r="AD253" i="1"/>
  <c r="AH253" i="1"/>
  <c r="AL253" i="1"/>
  <c r="AD254" i="1"/>
  <c r="AH254" i="1"/>
  <c r="AL254" i="1"/>
  <c r="AD255" i="1"/>
  <c r="AH255" i="1"/>
  <c r="AL255" i="1"/>
  <c r="AD256" i="1"/>
  <c r="AH256" i="1"/>
  <c r="AL256" i="1"/>
  <c r="AD257" i="1"/>
  <c r="AH257" i="1"/>
  <c r="AL257" i="1"/>
  <c r="AD258" i="1"/>
  <c r="AH258" i="1"/>
  <c r="AL258" i="1"/>
  <c r="AD259" i="1"/>
  <c r="AH259" i="1"/>
  <c r="AL259" i="1"/>
  <c r="AD260" i="1"/>
  <c r="AH260" i="1"/>
  <c r="AL260" i="1"/>
  <c r="AD261" i="1"/>
  <c r="AH261" i="1"/>
  <c r="AL261" i="1"/>
  <c r="AD262" i="1"/>
  <c r="AH262" i="1"/>
  <c r="AL262" i="1"/>
  <c r="AD263" i="1"/>
  <c r="AH263" i="1"/>
  <c r="AL263" i="1"/>
  <c r="AD264" i="1"/>
  <c r="AH264" i="1"/>
  <c r="AL264" i="1"/>
  <c r="AD265" i="1"/>
  <c r="AH265" i="1"/>
  <c r="AL265" i="1"/>
  <c r="AD266" i="1"/>
  <c r="AH266" i="1"/>
  <c r="AL266" i="1"/>
  <c r="AD267" i="1"/>
  <c r="AH267" i="1"/>
  <c r="AL267" i="1"/>
  <c r="AD268" i="1"/>
  <c r="AH268" i="1"/>
  <c r="AL268" i="1"/>
  <c r="AD269" i="1"/>
  <c r="AH269" i="1"/>
  <c r="AL269" i="1"/>
  <c r="AD270" i="1"/>
  <c r="AH270" i="1"/>
  <c r="AL270" i="1"/>
  <c r="AD271" i="1"/>
  <c r="AH271" i="1"/>
  <c r="AL271" i="1"/>
  <c r="AD272" i="1"/>
  <c r="AH272" i="1"/>
  <c r="AL272" i="1"/>
  <c r="AD273" i="1"/>
  <c r="AH273" i="1"/>
  <c r="AL273" i="1"/>
  <c r="AD274" i="1"/>
  <c r="AH274" i="1"/>
  <c r="AL274" i="1"/>
  <c r="AD275" i="1"/>
  <c r="AH275" i="1"/>
  <c r="AL275" i="1"/>
  <c r="AD276" i="1"/>
  <c r="AH276" i="1"/>
  <c r="AL276" i="1"/>
  <c r="AD277" i="1"/>
  <c r="AH277" i="1"/>
  <c r="AL277" i="1"/>
  <c r="AD278" i="1"/>
  <c r="AH278" i="1"/>
  <c r="AL278" i="1"/>
  <c r="AD279" i="1"/>
  <c r="AH279" i="1"/>
  <c r="AL279" i="1"/>
  <c r="AD280" i="1"/>
  <c r="AH280" i="1"/>
  <c r="AL280" i="1"/>
  <c r="AD281" i="1"/>
  <c r="AH281" i="1"/>
  <c r="AL281" i="1"/>
  <c r="AD282" i="1"/>
  <c r="AH282" i="1"/>
  <c r="AL282" i="1"/>
  <c r="AD283" i="1"/>
  <c r="AH283" i="1"/>
  <c r="AL283" i="1"/>
  <c r="AD284" i="1"/>
  <c r="AH284" i="1"/>
  <c r="AL284" i="1"/>
  <c r="AD285" i="1"/>
  <c r="AH285" i="1"/>
  <c r="AL285" i="1"/>
  <c r="AD286" i="1"/>
  <c r="AH286" i="1"/>
  <c r="AL286" i="1"/>
  <c r="AD287" i="1"/>
  <c r="AH287" i="1"/>
  <c r="AL287" i="1"/>
  <c r="AD288" i="1"/>
  <c r="AH288" i="1"/>
  <c r="AL288" i="1"/>
  <c r="AD289" i="1"/>
  <c r="AH289" i="1"/>
  <c r="AL289" i="1"/>
  <c r="AD290" i="1"/>
  <c r="AH290" i="1"/>
  <c r="AL290" i="1"/>
  <c r="AD291" i="1"/>
  <c r="AH291" i="1"/>
  <c r="AL291" i="1"/>
  <c r="AD292" i="1"/>
  <c r="AH292" i="1"/>
  <c r="AL292" i="1"/>
  <c r="AD293" i="1"/>
  <c r="AH293" i="1"/>
  <c r="AL293" i="1"/>
  <c r="AD294" i="1"/>
  <c r="AH294" i="1"/>
  <c r="AL294" i="1"/>
  <c r="AD295" i="1"/>
  <c r="AH295" i="1"/>
  <c r="AL295" i="1"/>
  <c r="AD296" i="1"/>
  <c r="AH296" i="1"/>
  <c r="AL296" i="1"/>
  <c r="AD297" i="1"/>
  <c r="AH297" i="1"/>
  <c r="AL297" i="1"/>
  <c r="AD298" i="1"/>
  <c r="AH298" i="1"/>
  <c r="AL298" i="1"/>
  <c r="AD299" i="1"/>
  <c r="AH299" i="1"/>
  <c r="AL299" i="1"/>
  <c r="AD300" i="1"/>
  <c r="AH300" i="1"/>
  <c r="AL300" i="1"/>
  <c r="AD301" i="1"/>
  <c r="AH301" i="1"/>
  <c r="AL301" i="1"/>
  <c r="AD302" i="1"/>
  <c r="AH302" i="1"/>
  <c r="AL302" i="1"/>
  <c r="AD303" i="1"/>
  <c r="AH303" i="1"/>
  <c r="AL303" i="1"/>
  <c r="AD304" i="1"/>
  <c r="AH304" i="1"/>
  <c r="AL304" i="1"/>
  <c r="AD305" i="1"/>
  <c r="AH305" i="1"/>
  <c r="AL305" i="1"/>
  <c r="AD306" i="1"/>
  <c r="AH306" i="1"/>
  <c r="AL306" i="1"/>
  <c r="AD307" i="1"/>
  <c r="AH307" i="1"/>
  <c r="AL307" i="1"/>
  <c r="AD308" i="1"/>
  <c r="AH308" i="1"/>
  <c r="AL308" i="1"/>
  <c r="AD309" i="1"/>
  <c r="AH309" i="1"/>
  <c r="AL309" i="1"/>
  <c r="AD310" i="1"/>
  <c r="AH310" i="1"/>
  <c r="AL310" i="1"/>
  <c r="AD311" i="1"/>
  <c r="AH311" i="1"/>
  <c r="AL311" i="1"/>
  <c r="AD312" i="1"/>
  <c r="AH312" i="1"/>
  <c r="AL312" i="1"/>
  <c r="AD313" i="1"/>
  <c r="AH313" i="1"/>
  <c r="AL313" i="1"/>
  <c r="AD314" i="1"/>
  <c r="AH314" i="1"/>
  <c r="AL314" i="1"/>
  <c r="AD315" i="1"/>
  <c r="AH315" i="1"/>
  <c r="AL315" i="1"/>
  <c r="AD316" i="1"/>
  <c r="AH316" i="1"/>
  <c r="AL316" i="1"/>
  <c r="AD317" i="1"/>
  <c r="AH317" i="1"/>
  <c r="AL317" i="1"/>
  <c r="AD318" i="1"/>
  <c r="AH318" i="1"/>
  <c r="AL318" i="1"/>
  <c r="AD319" i="1"/>
  <c r="AH319" i="1"/>
  <c r="AL319" i="1"/>
  <c r="AD320" i="1"/>
  <c r="AH320" i="1"/>
  <c r="AL320" i="1"/>
  <c r="AD321" i="1"/>
  <c r="AH321" i="1"/>
  <c r="AL321" i="1"/>
  <c r="AD322" i="1"/>
  <c r="AH322" i="1"/>
  <c r="AL322" i="1"/>
  <c r="AD323" i="1"/>
  <c r="AH323" i="1"/>
  <c r="AL323" i="1"/>
  <c r="B3" i="4" l="1"/>
  <c r="B6" i="4" s="1"/>
  <c r="B10" i="4"/>
  <c r="K5" i="1"/>
  <c r="K323" i="1"/>
  <c r="I323" i="1"/>
  <c r="K319" i="1"/>
  <c r="I319" i="1"/>
  <c r="K315" i="1"/>
  <c r="I315" i="1"/>
  <c r="K311" i="1"/>
  <c r="I311" i="1"/>
  <c r="K307" i="1"/>
  <c r="I307" i="1"/>
  <c r="K303" i="1"/>
  <c r="I303" i="1"/>
  <c r="K299" i="1"/>
  <c r="I299" i="1"/>
  <c r="K295" i="1"/>
  <c r="I295" i="1"/>
  <c r="K291" i="1"/>
  <c r="I291" i="1"/>
  <c r="K287" i="1"/>
  <c r="I287" i="1"/>
  <c r="K283" i="1"/>
  <c r="I283" i="1"/>
  <c r="K279" i="1"/>
  <c r="I279" i="1"/>
  <c r="K275" i="1"/>
  <c r="I275" i="1"/>
  <c r="K271" i="1"/>
  <c r="I271" i="1"/>
  <c r="K267" i="1"/>
  <c r="I267" i="1"/>
  <c r="K263" i="1"/>
  <c r="I263" i="1"/>
  <c r="K259" i="1"/>
  <c r="I259" i="1"/>
  <c r="K255" i="1"/>
  <c r="I255" i="1"/>
  <c r="K251" i="1"/>
  <c r="I251" i="1"/>
  <c r="K246" i="1"/>
  <c r="I246" i="1"/>
  <c r="K242" i="1"/>
  <c r="I242" i="1"/>
  <c r="K238" i="1"/>
  <c r="I238" i="1"/>
  <c r="K234" i="1"/>
  <c r="I234" i="1"/>
  <c r="K230" i="1"/>
  <c r="I230" i="1"/>
  <c r="K226" i="1"/>
  <c r="I226" i="1"/>
  <c r="K219" i="1"/>
  <c r="I219" i="1"/>
  <c r="K215" i="1"/>
  <c r="I215" i="1"/>
  <c r="K213" i="1"/>
  <c r="I213" i="1"/>
  <c r="I5" i="1"/>
  <c r="K320" i="1"/>
  <c r="I320" i="1"/>
  <c r="K316" i="1"/>
  <c r="I316" i="1"/>
  <c r="K312" i="1"/>
  <c r="I312" i="1"/>
  <c r="K308" i="1"/>
  <c r="I308" i="1"/>
  <c r="I304" i="1"/>
  <c r="K304" i="1"/>
  <c r="K300" i="1"/>
  <c r="I300" i="1"/>
  <c r="K296" i="1"/>
  <c r="I296" i="1"/>
  <c r="K292" i="1"/>
  <c r="I292" i="1"/>
  <c r="K288" i="1"/>
  <c r="I288" i="1"/>
  <c r="K284" i="1"/>
  <c r="I284" i="1"/>
  <c r="K280" i="1"/>
  <c r="I280" i="1"/>
  <c r="K276" i="1"/>
  <c r="I276" i="1"/>
  <c r="K272" i="1"/>
  <c r="I272" i="1"/>
  <c r="K268" i="1"/>
  <c r="I268" i="1"/>
  <c r="K264" i="1"/>
  <c r="I264" i="1"/>
  <c r="K260" i="1"/>
  <c r="I260" i="1"/>
  <c r="K256" i="1"/>
  <c r="I256" i="1"/>
  <c r="K252" i="1"/>
  <c r="I252" i="1"/>
  <c r="K247" i="1"/>
  <c r="I247" i="1"/>
  <c r="I243" i="1"/>
  <c r="K243" i="1"/>
  <c r="K239" i="1"/>
  <c r="I239" i="1"/>
  <c r="K235" i="1"/>
  <c r="I235" i="1"/>
  <c r="K231" i="1"/>
  <c r="I231" i="1"/>
  <c r="K227" i="1"/>
  <c r="I227" i="1"/>
  <c r="K224" i="1"/>
  <c r="I224" i="1"/>
  <c r="K220" i="1"/>
  <c r="I220" i="1"/>
  <c r="K216" i="1"/>
  <c r="I216" i="1"/>
  <c r="K210" i="1"/>
  <c r="I210" i="1"/>
  <c r="K321" i="1"/>
  <c r="I321" i="1"/>
  <c r="K317" i="1"/>
  <c r="I317" i="1"/>
  <c r="K313" i="1"/>
  <c r="I313" i="1"/>
  <c r="I309" i="1"/>
  <c r="K309" i="1"/>
  <c r="K305" i="1"/>
  <c r="I305" i="1"/>
  <c r="K301" i="1"/>
  <c r="I301" i="1"/>
  <c r="K297" i="1"/>
  <c r="I297" i="1"/>
  <c r="K293" i="1"/>
  <c r="I293" i="1"/>
  <c r="K289" i="1"/>
  <c r="I289" i="1"/>
  <c r="K285" i="1"/>
  <c r="I285" i="1"/>
  <c r="K281" i="1"/>
  <c r="I281" i="1"/>
  <c r="K277" i="1"/>
  <c r="I277" i="1"/>
  <c r="K273" i="1"/>
  <c r="I273" i="1"/>
  <c r="K269" i="1"/>
  <c r="I269" i="1"/>
  <c r="K265" i="1"/>
  <c r="I265" i="1"/>
  <c r="I261" i="1"/>
  <c r="K261" i="1"/>
  <c r="K257" i="1"/>
  <c r="I257" i="1"/>
  <c r="K253" i="1"/>
  <c r="I253" i="1"/>
  <c r="K249" i="1"/>
  <c r="I249" i="1"/>
  <c r="K248" i="1"/>
  <c r="I248" i="1"/>
  <c r="K244" i="1"/>
  <c r="I244" i="1"/>
  <c r="K240" i="1"/>
  <c r="I240" i="1"/>
  <c r="K236" i="1"/>
  <c r="I236" i="1"/>
  <c r="K232" i="1"/>
  <c r="I232" i="1"/>
  <c r="K228" i="1"/>
  <c r="I228" i="1"/>
  <c r="K225" i="1"/>
  <c r="I225" i="1"/>
  <c r="K221" i="1"/>
  <c r="I221" i="1"/>
  <c r="K217" i="1"/>
  <c r="I217" i="1"/>
  <c r="I211" i="1"/>
  <c r="K211" i="1"/>
  <c r="K322" i="1"/>
  <c r="I322" i="1"/>
  <c r="K318" i="1"/>
  <c r="I318" i="1"/>
  <c r="K314" i="1"/>
  <c r="I314" i="1"/>
  <c r="K310" i="1"/>
  <c r="I310" i="1"/>
  <c r="K306" i="1"/>
  <c r="I306" i="1"/>
  <c r="K302" i="1"/>
  <c r="I302" i="1"/>
  <c r="K298" i="1"/>
  <c r="I298" i="1"/>
  <c r="K294" i="1"/>
  <c r="I294" i="1"/>
  <c r="K290" i="1"/>
  <c r="I290" i="1"/>
  <c r="K286" i="1"/>
  <c r="I286" i="1"/>
  <c r="K282" i="1"/>
  <c r="I282" i="1"/>
  <c r="K278" i="1"/>
  <c r="I278" i="1"/>
  <c r="K274" i="1"/>
  <c r="I274" i="1"/>
  <c r="K270" i="1"/>
  <c r="I270" i="1"/>
  <c r="I266" i="1"/>
  <c r="K266" i="1"/>
  <c r="K262" i="1"/>
  <c r="I262" i="1"/>
  <c r="K258" i="1"/>
  <c r="I258" i="1"/>
  <c r="K254" i="1"/>
  <c r="I254" i="1"/>
  <c r="K250" i="1"/>
  <c r="I250" i="1"/>
  <c r="K245" i="1"/>
  <c r="I245" i="1"/>
  <c r="K241" i="1"/>
  <c r="I241" i="1"/>
  <c r="K237" i="1"/>
  <c r="I237" i="1"/>
  <c r="K233" i="1"/>
  <c r="I233" i="1"/>
  <c r="K229" i="1"/>
  <c r="I229" i="1"/>
  <c r="I222" i="1"/>
  <c r="K222" i="1"/>
  <c r="K218" i="1"/>
  <c r="I218" i="1"/>
  <c r="K214" i="1"/>
  <c r="I214" i="1"/>
  <c r="K212" i="1"/>
  <c r="I212" i="1"/>
  <c r="K209" i="1"/>
  <c r="I209" i="1"/>
  <c r="AD160" i="1"/>
  <c r="AH160" i="1"/>
  <c r="AL160" i="1"/>
  <c r="AD161" i="1"/>
  <c r="AH161" i="1"/>
  <c r="AL161" i="1"/>
  <c r="AD162" i="1"/>
  <c r="AH162" i="1"/>
  <c r="AL162" i="1"/>
  <c r="AD163" i="1"/>
  <c r="AH163" i="1"/>
  <c r="AL163" i="1"/>
  <c r="AD164" i="1"/>
  <c r="AH164" i="1"/>
  <c r="AL164" i="1"/>
  <c r="AD165" i="1"/>
  <c r="AH165" i="1"/>
  <c r="AL165" i="1"/>
  <c r="AD166" i="1"/>
  <c r="AH166" i="1"/>
  <c r="AL166" i="1"/>
  <c r="AD167" i="1"/>
  <c r="AH167" i="1"/>
  <c r="AL167" i="1"/>
  <c r="AD168" i="1"/>
  <c r="AH168" i="1"/>
  <c r="AL168" i="1"/>
  <c r="AD169" i="1"/>
  <c r="AH169" i="1"/>
  <c r="AL169" i="1"/>
  <c r="AD170" i="1"/>
  <c r="AH170" i="1"/>
  <c r="AL170" i="1"/>
  <c r="AD171" i="1"/>
  <c r="AH171" i="1"/>
  <c r="AL171" i="1"/>
  <c r="AD172" i="1"/>
  <c r="AH172" i="1"/>
  <c r="AL172" i="1"/>
  <c r="AD173" i="1"/>
  <c r="AH173" i="1"/>
  <c r="AL173" i="1"/>
  <c r="AD174" i="1"/>
  <c r="AH174" i="1"/>
  <c r="AL174" i="1"/>
  <c r="AD175" i="1"/>
  <c r="AH175" i="1"/>
  <c r="AL175" i="1"/>
  <c r="AD176" i="1"/>
  <c r="AH176" i="1"/>
  <c r="AL176" i="1"/>
  <c r="AD177" i="1"/>
  <c r="AH177" i="1"/>
  <c r="AL177" i="1"/>
  <c r="AD178" i="1"/>
  <c r="AH178" i="1"/>
  <c r="AL178" i="1"/>
  <c r="AD179" i="1"/>
  <c r="AH179" i="1"/>
  <c r="AL179" i="1"/>
  <c r="AD180" i="1"/>
  <c r="AH180" i="1"/>
  <c r="AL180" i="1"/>
  <c r="AD181" i="1"/>
  <c r="AH181" i="1"/>
  <c r="AL181" i="1"/>
  <c r="AD182" i="1"/>
  <c r="AH182" i="1"/>
  <c r="AL182" i="1"/>
  <c r="AD183" i="1"/>
  <c r="AH183" i="1"/>
  <c r="AL183" i="1"/>
  <c r="AD184" i="1"/>
  <c r="AH184" i="1"/>
  <c r="AL184" i="1"/>
  <c r="AD185" i="1"/>
  <c r="AH185" i="1"/>
  <c r="AL185" i="1"/>
  <c r="AD186" i="1"/>
  <c r="AH186" i="1"/>
  <c r="AL186" i="1"/>
  <c r="AD187" i="1"/>
  <c r="AH187" i="1"/>
  <c r="AL187" i="1"/>
  <c r="AD188" i="1"/>
  <c r="AH188" i="1"/>
  <c r="AL188" i="1"/>
  <c r="AD189" i="1"/>
  <c r="AH189" i="1"/>
  <c r="AL189" i="1"/>
  <c r="AD190" i="1"/>
  <c r="AH190" i="1"/>
  <c r="AL190" i="1"/>
  <c r="AD191" i="1"/>
  <c r="AH191" i="1"/>
  <c r="AL191" i="1"/>
  <c r="AD192" i="1"/>
  <c r="AH192" i="1"/>
  <c r="AL192" i="1"/>
  <c r="AD193" i="1"/>
  <c r="AH193" i="1"/>
  <c r="AL193" i="1"/>
  <c r="AD194" i="1"/>
  <c r="AH194" i="1"/>
  <c r="AL194" i="1"/>
  <c r="AD195" i="1"/>
  <c r="AH195" i="1"/>
  <c r="AL195" i="1"/>
  <c r="AD196" i="1"/>
  <c r="AH196" i="1"/>
  <c r="AL196" i="1"/>
  <c r="AD197" i="1"/>
  <c r="AH197" i="1"/>
  <c r="AL197" i="1"/>
  <c r="AD198" i="1"/>
  <c r="AH198" i="1"/>
  <c r="AL198" i="1"/>
  <c r="AD199" i="1"/>
  <c r="AH199" i="1"/>
  <c r="AL199" i="1"/>
  <c r="AD200" i="1"/>
  <c r="AH200" i="1"/>
  <c r="AL200" i="1"/>
  <c r="AD201" i="1"/>
  <c r="AH201" i="1"/>
  <c r="AL201" i="1"/>
  <c r="AD202" i="1"/>
  <c r="AH202" i="1"/>
  <c r="AL202" i="1"/>
  <c r="AD203" i="1"/>
  <c r="AH203" i="1"/>
  <c r="AL203" i="1"/>
  <c r="AD204" i="1"/>
  <c r="AH204" i="1"/>
  <c r="AL204" i="1"/>
  <c r="AD205" i="1"/>
  <c r="AH205" i="1"/>
  <c r="AL205" i="1"/>
  <c r="AD206" i="1"/>
  <c r="AH206" i="1"/>
  <c r="AL206" i="1"/>
  <c r="AD207" i="1"/>
  <c r="AH207" i="1"/>
  <c r="AL207" i="1"/>
  <c r="AD208" i="1"/>
  <c r="AH208" i="1"/>
  <c r="AL208" i="1"/>
  <c r="K207" i="1" l="1"/>
  <c r="I207" i="1"/>
  <c r="K203" i="1"/>
  <c r="I203" i="1"/>
  <c r="K191" i="1"/>
  <c r="I191" i="1"/>
  <c r="K204" i="1"/>
  <c r="I204" i="1"/>
  <c r="K184" i="1"/>
  <c r="I184" i="1"/>
  <c r="K176" i="1"/>
  <c r="I176" i="1"/>
  <c r="K168" i="1"/>
  <c r="I168" i="1"/>
  <c r="K205" i="1"/>
  <c r="I205" i="1"/>
  <c r="K201" i="1"/>
  <c r="I201" i="1"/>
  <c r="K197" i="1"/>
  <c r="I197" i="1"/>
  <c r="K193" i="1"/>
  <c r="I193" i="1"/>
  <c r="K189" i="1"/>
  <c r="I189" i="1"/>
  <c r="K185" i="1"/>
  <c r="I185" i="1"/>
  <c r="K181" i="1"/>
  <c r="I181" i="1"/>
  <c r="K177" i="1"/>
  <c r="I177" i="1"/>
  <c r="K173" i="1"/>
  <c r="I173" i="1"/>
  <c r="K169" i="1"/>
  <c r="I169" i="1"/>
  <c r="K165" i="1"/>
  <c r="I165" i="1"/>
  <c r="K161" i="1"/>
  <c r="I161" i="1"/>
  <c r="K206" i="1"/>
  <c r="I206" i="1"/>
  <c r="K202" i="1"/>
  <c r="I202" i="1"/>
  <c r="K198" i="1"/>
  <c r="I198" i="1"/>
  <c r="K194" i="1"/>
  <c r="I194" i="1"/>
  <c r="K190" i="1"/>
  <c r="I190" i="1"/>
  <c r="K186" i="1"/>
  <c r="I186" i="1"/>
  <c r="K182" i="1"/>
  <c r="I182" i="1"/>
  <c r="K178" i="1"/>
  <c r="I178" i="1"/>
  <c r="K174" i="1"/>
  <c r="I174" i="1"/>
  <c r="K170" i="1"/>
  <c r="I170" i="1"/>
  <c r="K166" i="1"/>
  <c r="I166" i="1"/>
  <c r="K162" i="1"/>
  <c r="I162" i="1"/>
  <c r="K187" i="1"/>
  <c r="I187" i="1"/>
  <c r="K183" i="1"/>
  <c r="I183" i="1"/>
  <c r="K179" i="1"/>
  <c r="I179" i="1"/>
  <c r="K175" i="1"/>
  <c r="I175" i="1"/>
  <c r="K171" i="1"/>
  <c r="I171" i="1"/>
  <c r="K167" i="1"/>
  <c r="I167" i="1"/>
  <c r="K163" i="1"/>
  <c r="I163" i="1"/>
  <c r="K195" i="1"/>
  <c r="I195" i="1"/>
  <c r="K164" i="1"/>
  <c r="I164" i="1"/>
  <c r="K199" i="1"/>
  <c r="I199" i="1"/>
  <c r="K208" i="1"/>
  <c r="I208" i="1"/>
  <c r="K200" i="1"/>
  <c r="I200" i="1"/>
  <c r="K196" i="1"/>
  <c r="I196" i="1"/>
  <c r="K192" i="1"/>
  <c r="I192" i="1"/>
  <c r="K188" i="1"/>
  <c r="I188" i="1"/>
  <c r="K180" i="1"/>
  <c r="I180" i="1"/>
  <c r="K172" i="1"/>
  <c r="I172" i="1"/>
  <c r="K160" i="1"/>
  <c r="I160" i="1"/>
  <c r="AH120" i="1"/>
  <c r="AL120" i="1"/>
  <c r="AH121" i="1"/>
  <c r="AL121" i="1"/>
  <c r="AH122" i="1"/>
  <c r="AL122" i="1"/>
  <c r="AH123" i="1"/>
  <c r="AL123" i="1"/>
  <c r="AH124" i="1"/>
  <c r="AL124" i="1"/>
  <c r="AH125" i="1"/>
  <c r="AL125" i="1"/>
  <c r="AH126" i="1"/>
  <c r="AL126" i="1"/>
  <c r="AH127" i="1"/>
  <c r="AL127" i="1"/>
  <c r="AH128" i="1"/>
  <c r="AL128" i="1"/>
  <c r="AH129" i="1"/>
  <c r="AL129" i="1"/>
  <c r="AH130" i="1"/>
  <c r="AL130" i="1"/>
  <c r="AH131" i="1"/>
  <c r="AL131" i="1"/>
  <c r="AH132" i="1"/>
  <c r="AL132" i="1"/>
  <c r="AH133" i="1"/>
  <c r="AL133" i="1"/>
  <c r="AH134" i="1"/>
  <c r="AL134" i="1"/>
  <c r="AH135" i="1"/>
  <c r="AL135" i="1"/>
  <c r="AH136" i="1"/>
  <c r="AL136" i="1"/>
  <c r="AH137" i="1"/>
  <c r="AL137" i="1"/>
  <c r="AH138" i="1"/>
  <c r="AL138" i="1"/>
  <c r="AH139" i="1"/>
  <c r="AL139" i="1"/>
  <c r="AH140" i="1"/>
  <c r="AL140" i="1"/>
  <c r="AH141" i="1"/>
  <c r="AL141" i="1"/>
  <c r="AH142" i="1"/>
  <c r="AL142" i="1"/>
  <c r="AH143" i="1"/>
  <c r="AL143" i="1"/>
  <c r="AH144" i="1"/>
  <c r="AL144" i="1"/>
  <c r="AH145" i="1"/>
  <c r="AL145" i="1"/>
  <c r="AH146" i="1"/>
  <c r="AL146" i="1"/>
  <c r="AH147" i="1"/>
  <c r="AL147" i="1"/>
  <c r="AH148" i="1"/>
  <c r="AL148" i="1"/>
  <c r="AH149" i="1"/>
  <c r="AL149" i="1"/>
  <c r="AH150" i="1"/>
  <c r="AL150" i="1"/>
  <c r="AH151" i="1"/>
  <c r="AL151" i="1"/>
  <c r="AH152" i="1"/>
  <c r="AL152" i="1"/>
  <c r="AH153" i="1"/>
  <c r="AL153" i="1"/>
  <c r="AH154" i="1"/>
  <c r="AL154" i="1"/>
  <c r="AH155" i="1"/>
  <c r="AL155" i="1"/>
  <c r="AH156" i="1"/>
  <c r="AL156" i="1"/>
  <c r="AH157" i="1"/>
  <c r="AL157" i="1"/>
  <c r="AH158" i="1"/>
  <c r="AL158" i="1"/>
  <c r="AH159" i="1"/>
  <c r="AL15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K154" i="1" l="1"/>
  <c r="I154" i="1"/>
  <c r="K146" i="1"/>
  <c r="I146" i="1"/>
  <c r="K134" i="1"/>
  <c r="I134" i="1"/>
  <c r="K126" i="1"/>
  <c r="I126" i="1"/>
  <c r="K153" i="1"/>
  <c r="I153" i="1"/>
  <c r="K145" i="1"/>
  <c r="I145" i="1"/>
  <c r="K133" i="1"/>
  <c r="I133" i="1"/>
  <c r="K125" i="1"/>
  <c r="I125" i="1"/>
  <c r="K152" i="1"/>
  <c r="I152" i="1"/>
  <c r="K148" i="1"/>
  <c r="I148" i="1"/>
  <c r="K144" i="1"/>
  <c r="I144" i="1"/>
  <c r="K136" i="1"/>
  <c r="I136" i="1"/>
  <c r="K132" i="1"/>
  <c r="I132" i="1"/>
  <c r="K128" i="1"/>
  <c r="I128" i="1"/>
  <c r="K124" i="1"/>
  <c r="I124" i="1"/>
  <c r="K120" i="1"/>
  <c r="I120" i="1"/>
  <c r="I159" i="1"/>
  <c r="K159" i="1"/>
  <c r="K155" i="1"/>
  <c r="I155" i="1"/>
  <c r="K151" i="1"/>
  <c r="I151" i="1"/>
  <c r="K147" i="1"/>
  <c r="I147" i="1"/>
  <c r="I143" i="1"/>
  <c r="K143" i="1"/>
  <c r="K139" i="1"/>
  <c r="I139" i="1"/>
  <c r="K135" i="1"/>
  <c r="I135" i="1"/>
  <c r="K131" i="1"/>
  <c r="I131" i="1"/>
  <c r="I127" i="1"/>
  <c r="K127" i="1"/>
  <c r="K123" i="1"/>
  <c r="I123" i="1"/>
  <c r="K158" i="1"/>
  <c r="I158" i="1"/>
  <c r="K142" i="1"/>
  <c r="I142" i="1"/>
  <c r="K130" i="1"/>
  <c r="I130" i="1"/>
  <c r="K137" i="1"/>
  <c r="I137" i="1"/>
  <c r="K150" i="1"/>
  <c r="I150" i="1"/>
  <c r="K138" i="1"/>
  <c r="I138" i="1"/>
  <c r="K122" i="1"/>
  <c r="I122" i="1"/>
  <c r="K157" i="1"/>
  <c r="I157" i="1"/>
  <c r="K149" i="1"/>
  <c r="I149" i="1"/>
  <c r="K141" i="1"/>
  <c r="I141" i="1"/>
  <c r="K129" i="1"/>
  <c r="I129" i="1"/>
  <c r="K121" i="1"/>
  <c r="I121" i="1"/>
  <c r="K156" i="1"/>
  <c r="I156" i="1"/>
  <c r="K140" i="1"/>
  <c r="I140" i="1"/>
  <c r="AD93" i="1"/>
  <c r="AH93" i="1"/>
  <c r="AL93" i="1"/>
  <c r="AD94" i="1"/>
  <c r="AH94" i="1"/>
  <c r="AL94" i="1"/>
  <c r="AD95" i="1"/>
  <c r="AH95" i="1"/>
  <c r="AL95" i="1"/>
  <c r="AD96" i="1"/>
  <c r="AH96" i="1"/>
  <c r="AL96" i="1"/>
  <c r="AD97" i="1"/>
  <c r="AH97" i="1"/>
  <c r="AL97" i="1"/>
  <c r="AD98" i="1"/>
  <c r="AH98" i="1"/>
  <c r="AL98" i="1"/>
  <c r="AD99" i="1"/>
  <c r="AH99" i="1"/>
  <c r="AL99" i="1"/>
  <c r="AD100" i="1"/>
  <c r="AH100" i="1"/>
  <c r="AL100" i="1"/>
  <c r="AD101" i="1"/>
  <c r="AH101" i="1"/>
  <c r="AL101" i="1"/>
  <c r="AD102" i="1"/>
  <c r="AH102" i="1"/>
  <c r="AL102" i="1"/>
  <c r="AD103" i="1"/>
  <c r="AH103" i="1"/>
  <c r="AL103" i="1"/>
  <c r="AD104" i="1"/>
  <c r="AH104" i="1"/>
  <c r="AL104" i="1"/>
  <c r="AD105" i="1"/>
  <c r="AH105" i="1"/>
  <c r="AL105" i="1"/>
  <c r="AD106" i="1"/>
  <c r="AH106" i="1"/>
  <c r="AL106" i="1"/>
  <c r="AD107" i="1"/>
  <c r="AH107" i="1"/>
  <c r="AL107" i="1"/>
  <c r="AD108" i="1"/>
  <c r="AH108" i="1"/>
  <c r="AL108" i="1"/>
  <c r="AD109" i="1"/>
  <c r="AH109" i="1"/>
  <c r="AL109" i="1"/>
  <c r="AD110" i="1"/>
  <c r="AH110" i="1"/>
  <c r="AL110" i="1"/>
  <c r="AD111" i="1"/>
  <c r="AH111" i="1"/>
  <c r="AL111" i="1"/>
  <c r="AD112" i="1"/>
  <c r="AH112" i="1"/>
  <c r="AL112" i="1"/>
  <c r="AD113" i="1"/>
  <c r="AH113" i="1"/>
  <c r="AL113" i="1"/>
  <c r="AD114" i="1"/>
  <c r="AH114" i="1"/>
  <c r="AL114" i="1"/>
  <c r="AD115" i="1"/>
  <c r="AH115" i="1"/>
  <c r="AL115" i="1"/>
  <c r="AD116" i="1"/>
  <c r="AH116" i="1"/>
  <c r="AL116" i="1"/>
  <c r="AD117" i="1"/>
  <c r="AH117" i="1"/>
  <c r="AL117" i="1"/>
  <c r="AD118" i="1"/>
  <c r="AH118" i="1"/>
  <c r="AL118" i="1"/>
  <c r="AD119" i="1"/>
  <c r="AH119" i="1"/>
  <c r="AL119" i="1"/>
  <c r="AL92" i="1"/>
  <c r="AH92" i="1"/>
  <c r="AD92" i="1"/>
  <c r="AL78" i="1"/>
  <c r="AL79" i="1"/>
  <c r="AL80" i="1"/>
  <c r="AL81" i="1"/>
  <c r="AL82" i="1"/>
  <c r="AL83" i="1"/>
  <c r="AL84" i="1"/>
  <c r="AL85" i="1"/>
  <c r="AL86" i="1"/>
  <c r="AL87" i="1"/>
  <c r="AL88" i="1"/>
  <c r="AH78" i="1"/>
  <c r="I78" i="1" s="1"/>
  <c r="AH79" i="1"/>
  <c r="I79" i="1" s="1"/>
  <c r="AH80" i="1"/>
  <c r="I80" i="1" s="1"/>
  <c r="AH81" i="1"/>
  <c r="I81" i="1" s="1"/>
  <c r="AH82" i="1"/>
  <c r="I82" i="1" s="1"/>
  <c r="AH83" i="1"/>
  <c r="I83" i="1" s="1"/>
  <c r="AH84" i="1"/>
  <c r="I84" i="1" s="1"/>
  <c r="AH85" i="1"/>
  <c r="AH86" i="1"/>
  <c r="AH87" i="1"/>
  <c r="AH88" i="1"/>
  <c r="AD78" i="1"/>
  <c r="AD79" i="1"/>
  <c r="AD80" i="1"/>
  <c r="AD81" i="1"/>
  <c r="AD82" i="1"/>
  <c r="AD83" i="1"/>
  <c r="AD84" i="1"/>
  <c r="AD85" i="1"/>
  <c r="AD86" i="1"/>
  <c r="AD87" i="1"/>
  <c r="AD88" i="1"/>
  <c r="AL8" i="1"/>
  <c r="AL9" i="1"/>
  <c r="AL10" i="1"/>
  <c r="AL11" i="1"/>
  <c r="AL12" i="1"/>
  <c r="AL13" i="1"/>
  <c r="AL14" i="1"/>
  <c r="AL15"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58" i="1"/>
  <c r="AL59" i="1"/>
  <c r="AL60" i="1"/>
  <c r="AL61" i="1"/>
  <c r="AL62" i="1"/>
  <c r="AL63" i="1"/>
  <c r="AL64" i="1"/>
  <c r="AL65" i="1"/>
  <c r="AL66" i="1"/>
  <c r="AL67" i="1"/>
  <c r="AL68" i="1"/>
  <c r="AL69" i="1"/>
  <c r="AL70" i="1"/>
  <c r="AL71" i="1"/>
  <c r="AL72" i="1"/>
  <c r="AL73" i="1"/>
  <c r="AL74" i="1"/>
  <c r="AL75" i="1"/>
  <c r="AL76" i="1"/>
  <c r="AL77" i="1"/>
  <c r="AL7" i="1"/>
  <c r="AH8" i="1"/>
  <c r="I8" i="1" s="1"/>
  <c r="AH9" i="1"/>
  <c r="I9" i="1" s="1"/>
  <c r="AH10" i="1"/>
  <c r="I10" i="1" s="1"/>
  <c r="AH11" i="1"/>
  <c r="I11" i="1" s="1"/>
  <c r="AH12" i="1"/>
  <c r="AH13" i="1"/>
  <c r="I13" i="1" s="1"/>
  <c r="AH14" i="1"/>
  <c r="AH15" i="1"/>
  <c r="AH16" i="1"/>
  <c r="I16" i="1" s="1"/>
  <c r="AH17" i="1"/>
  <c r="I17" i="1" s="1"/>
  <c r="AH18" i="1"/>
  <c r="I18" i="1" s="1"/>
  <c r="AH19" i="1"/>
  <c r="I19" i="1" s="1"/>
  <c r="AH20" i="1"/>
  <c r="AH21" i="1"/>
  <c r="I21" i="1" s="1"/>
  <c r="AH22" i="1"/>
  <c r="I22" i="1" s="1"/>
  <c r="AH23" i="1"/>
  <c r="I23" i="1" s="1"/>
  <c r="AH24" i="1"/>
  <c r="AH25" i="1"/>
  <c r="AH26" i="1"/>
  <c r="AH27" i="1"/>
  <c r="AH28" i="1"/>
  <c r="I28" i="1" s="1"/>
  <c r="AH29" i="1"/>
  <c r="I29" i="1" s="1"/>
  <c r="AH30" i="1"/>
  <c r="I30" i="1" s="1"/>
  <c r="AH31" i="1"/>
  <c r="I31" i="1" s="1"/>
  <c r="AH32" i="1"/>
  <c r="I32" i="1" s="1"/>
  <c r="AH33" i="1"/>
  <c r="AH34" i="1"/>
  <c r="I34" i="1" s="1"/>
  <c r="AH35" i="1"/>
  <c r="AH36" i="1"/>
  <c r="I36" i="1" s="1"/>
  <c r="AH37" i="1"/>
  <c r="I37" i="1" s="1"/>
  <c r="AH38" i="1"/>
  <c r="AH39" i="1"/>
  <c r="I39" i="1" s="1"/>
  <c r="AH40" i="1"/>
  <c r="AH41" i="1"/>
  <c r="AH42" i="1"/>
  <c r="I42" i="1" s="1"/>
  <c r="AH43" i="1"/>
  <c r="I43" i="1" s="1"/>
  <c r="AH44" i="1"/>
  <c r="I44" i="1" s="1"/>
  <c r="AH45" i="1"/>
  <c r="AH46" i="1"/>
  <c r="AH47" i="1"/>
  <c r="AH48" i="1"/>
  <c r="AH49" i="1"/>
  <c r="AH50" i="1"/>
  <c r="AH51" i="1"/>
  <c r="AH52" i="1"/>
  <c r="AH53" i="1"/>
  <c r="I53" i="1" s="1"/>
  <c r="AH54" i="1"/>
  <c r="I54" i="1" s="1"/>
  <c r="AH55" i="1"/>
  <c r="I55" i="1" s="1"/>
  <c r="AH56" i="1"/>
  <c r="I56" i="1" s="1"/>
  <c r="AH57" i="1"/>
  <c r="I57" i="1" s="1"/>
  <c r="AH58" i="1"/>
  <c r="I58" i="1" s="1"/>
  <c r="AH59" i="1"/>
  <c r="I59" i="1" s="1"/>
  <c r="AH60" i="1"/>
  <c r="AH61" i="1"/>
  <c r="AH62" i="1"/>
  <c r="AH63" i="1"/>
  <c r="I63" i="1" s="1"/>
  <c r="AH64" i="1"/>
  <c r="I64" i="1" s="1"/>
  <c r="AH65" i="1"/>
  <c r="I65" i="1" s="1"/>
  <c r="AH66" i="1"/>
  <c r="I66" i="1" s="1"/>
  <c r="AH67" i="1"/>
  <c r="I67" i="1" s="1"/>
  <c r="AH68" i="1"/>
  <c r="I68" i="1" s="1"/>
  <c r="AH69" i="1"/>
  <c r="I69" i="1" s="1"/>
  <c r="AH70" i="1"/>
  <c r="I70" i="1" s="1"/>
  <c r="AH71" i="1"/>
  <c r="I71" i="1" s="1"/>
  <c r="AH72" i="1"/>
  <c r="I72" i="1" s="1"/>
  <c r="AH73" i="1"/>
  <c r="I73" i="1" s="1"/>
  <c r="AH74" i="1"/>
  <c r="AH75" i="1"/>
  <c r="I75" i="1" s="1"/>
  <c r="AH76" i="1"/>
  <c r="I76" i="1" s="1"/>
  <c r="AH77" i="1"/>
  <c r="I77" i="1" s="1"/>
  <c r="AH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 i="1"/>
  <c r="K75" i="1" l="1"/>
  <c r="K71" i="1"/>
  <c r="K67" i="1"/>
  <c r="K63" i="1"/>
  <c r="K59" i="1"/>
  <c r="K55" i="1"/>
  <c r="K43" i="1"/>
  <c r="K39" i="1"/>
  <c r="K31" i="1"/>
  <c r="K23" i="1"/>
  <c r="K19" i="1"/>
  <c r="K11" i="1"/>
  <c r="K82" i="1"/>
  <c r="K78" i="1"/>
  <c r="K77" i="1"/>
  <c r="K73" i="1"/>
  <c r="K69" i="1"/>
  <c r="K65" i="1"/>
  <c r="K57" i="1"/>
  <c r="K53" i="1"/>
  <c r="K37" i="1"/>
  <c r="K29" i="1"/>
  <c r="K21" i="1"/>
  <c r="K17" i="1"/>
  <c r="K13" i="1"/>
  <c r="K9" i="1"/>
  <c r="K84" i="1"/>
  <c r="K80" i="1"/>
  <c r="K33" i="1"/>
  <c r="I33" i="1"/>
  <c r="K60" i="1"/>
  <c r="I60" i="1"/>
  <c r="K52" i="1"/>
  <c r="I52" i="1"/>
  <c r="K40" i="1"/>
  <c r="I40" i="1"/>
  <c r="K24" i="1"/>
  <c r="I24" i="1"/>
  <c r="K20" i="1"/>
  <c r="I20" i="1"/>
  <c r="K12" i="1"/>
  <c r="I12" i="1"/>
  <c r="K70" i="1"/>
  <c r="K66" i="1"/>
  <c r="K58" i="1"/>
  <c r="K54" i="1"/>
  <c r="K42" i="1"/>
  <c r="K34" i="1"/>
  <c r="K30" i="1"/>
  <c r="K22" i="1"/>
  <c r="K18" i="1"/>
  <c r="K10" i="1"/>
  <c r="K87" i="1"/>
  <c r="I87" i="1"/>
  <c r="K81" i="1"/>
  <c r="K92" i="1"/>
  <c r="I92" i="1"/>
  <c r="K118" i="1"/>
  <c r="I118" i="1"/>
  <c r="K114" i="1"/>
  <c r="I114" i="1"/>
  <c r="K110" i="1"/>
  <c r="I110" i="1"/>
  <c r="K106" i="1"/>
  <c r="I106" i="1"/>
  <c r="K102" i="1"/>
  <c r="I102" i="1"/>
  <c r="K98" i="1"/>
  <c r="I98" i="1"/>
  <c r="K94" i="1"/>
  <c r="I94" i="1"/>
  <c r="K45" i="1"/>
  <c r="I45" i="1"/>
  <c r="K51" i="1"/>
  <c r="I51" i="1"/>
  <c r="K27" i="1"/>
  <c r="I27" i="1"/>
  <c r="I86" i="1"/>
  <c r="K86" i="1"/>
  <c r="K119" i="1"/>
  <c r="I119" i="1"/>
  <c r="K115" i="1"/>
  <c r="I115" i="1"/>
  <c r="K111" i="1"/>
  <c r="I111" i="1"/>
  <c r="K107" i="1"/>
  <c r="I107" i="1"/>
  <c r="K103" i="1"/>
  <c r="I103" i="1"/>
  <c r="K99" i="1"/>
  <c r="I99" i="1"/>
  <c r="K95" i="1"/>
  <c r="I95" i="1"/>
  <c r="K61" i="1"/>
  <c r="I61" i="1"/>
  <c r="K41" i="1"/>
  <c r="I41" i="1"/>
  <c r="K25" i="1"/>
  <c r="I25" i="1"/>
  <c r="K47" i="1"/>
  <c r="I47" i="1"/>
  <c r="K35" i="1"/>
  <c r="I35" i="1"/>
  <c r="K15" i="1"/>
  <c r="I15" i="1"/>
  <c r="K7" i="1"/>
  <c r="I7" i="1"/>
  <c r="K74" i="1"/>
  <c r="I74" i="1"/>
  <c r="I62" i="1"/>
  <c r="K62" i="1"/>
  <c r="K50" i="1"/>
  <c r="I50" i="1"/>
  <c r="I46" i="1"/>
  <c r="K46" i="1"/>
  <c r="K38" i="1"/>
  <c r="I38" i="1"/>
  <c r="K26" i="1"/>
  <c r="I26" i="1"/>
  <c r="I14" i="1"/>
  <c r="K14" i="1"/>
  <c r="K76" i="1"/>
  <c r="K72" i="1"/>
  <c r="K68" i="1"/>
  <c r="K64" i="1"/>
  <c r="K56" i="1"/>
  <c r="K44" i="1"/>
  <c r="K36" i="1"/>
  <c r="K32" i="1"/>
  <c r="K28" i="1"/>
  <c r="K16" i="1"/>
  <c r="K8" i="1"/>
  <c r="K85" i="1"/>
  <c r="I85" i="1"/>
  <c r="K83" i="1"/>
  <c r="K79" i="1"/>
  <c r="K116" i="1"/>
  <c r="I116" i="1"/>
  <c r="K112" i="1"/>
  <c r="I112" i="1"/>
  <c r="K108" i="1"/>
  <c r="I108" i="1"/>
  <c r="K104" i="1"/>
  <c r="I104" i="1"/>
  <c r="K100" i="1"/>
  <c r="I100" i="1"/>
  <c r="K96" i="1"/>
  <c r="I96" i="1"/>
  <c r="K49" i="1"/>
  <c r="I49" i="1"/>
  <c r="K48" i="1"/>
  <c r="I48" i="1"/>
  <c r="K88" i="1"/>
  <c r="I88" i="1"/>
  <c r="K117" i="1"/>
  <c r="I117" i="1"/>
  <c r="I113" i="1"/>
  <c r="K113" i="1"/>
  <c r="K109" i="1"/>
  <c r="I109" i="1"/>
  <c r="K105" i="1"/>
  <c r="I105" i="1"/>
  <c r="K101" i="1"/>
  <c r="I101" i="1"/>
  <c r="I97" i="1"/>
  <c r="K97" i="1"/>
  <c r="K93" i="1"/>
  <c r="I93" i="1"/>
  <c r="B8" i="4" l="1"/>
  <c r="B9" i="4"/>
  <c r="E2" i="1"/>
  <c r="E1" i="1"/>
</calcChain>
</file>

<file path=xl/comments1.xml><?xml version="1.0" encoding="utf-8"?>
<comments xmlns="http://schemas.openxmlformats.org/spreadsheetml/2006/main">
  <authors>
    <author>Author</author>
  </authors>
  <commentList>
    <comment ref="A1" authorId="0" shapeId="0">
      <text>
        <r>
          <rPr>
            <sz val="9"/>
            <color indexed="81"/>
            <rFont val="Tahoma"/>
            <charset val="1"/>
          </rPr>
          <t>Pricing is largely estimated based on recent information from Statistics Canada</t>
        </r>
      </text>
    </comment>
    <comment ref="E1" authorId="0" shapeId="0">
      <text>
        <r>
          <rPr>
            <sz val="9"/>
            <color indexed="81"/>
            <rFont val="Tahoma"/>
            <family val="2"/>
          </rPr>
          <t>Estimated cost for NHS data at census geographies (CD/CSD/DA, CD/CSD, and CMA/CA/CT); try to keep this number below $90 000</t>
        </r>
      </text>
    </comment>
    <comment ref="K1" authorId="0" shapeId="0">
      <text>
        <r>
          <rPr>
            <sz val="9"/>
            <color indexed="81"/>
            <rFont val="Tahoma"/>
            <family val="2"/>
          </rPr>
          <t>Currently, QOLRS tables are included in the order regardless of their rating, but custom requests are not (unless they meet the rating threshold)</t>
        </r>
      </text>
    </comment>
    <comment ref="L1" authorId="0" shapeId="0">
      <text>
        <r>
          <rPr>
            <sz val="9"/>
            <color indexed="81"/>
            <rFont val="Tahoma"/>
            <family val="2"/>
          </rPr>
          <t>This number is the rating threshold that affects the value of column M</t>
        </r>
      </text>
    </comment>
    <comment ref="E2" authorId="0" shapeId="0">
      <text>
        <r>
          <rPr>
            <sz val="9"/>
            <color indexed="81"/>
            <rFont val="Tahoma"/>
            <charset val="1"/>
          </rPr>
          <t>Estimated cost for NHS data at census and custom geographies</t>
        </r>
      </text>
    </comment>
    <comment ref="C3" authorId="0" shapeId="0">
      <text>
        <r>
          <rPr>
            <sz val="9"/>
            <color indexed="81"/>
            <rFont val="Tahoma"/>
            <family val="2"/>
          </rPr>
          <t>Profile, Target Group Profile, Topic-Based Tabulation, or Urban Poverty Project</t>
        </r>
      </text>
    </comment>
    <comment ref="F3" authorId="0" shapeId="0">
      <text>
        <r>
          <rPr>
            <sz val="9"/>
            <color indexed="81"/>
            <rFont val="Tahoma"/>
            <family val="2"/>
          </rPr>
          <t>Eligible to order table at the CD+CSD+DA level based on IVT cell limit?</t>
        </r>
      </text>
    </comment>
    <comment ref="G3" authorId="0" shapeId="0">
      <text>
        <r>
          <rPr>
            <sz val="9"/>
            <color indexed="81"/>
            <rFont val="Tahoma"/>
            <family val="2"/>
          </rPr>
          <t>If DA isn't possible due to cell limits: Eligible to order table at the CD+CSD level?</t>
        </r>
      </text>
    </comment>
    <comment ref="H3" authorId="0" shapeId="0">
      <text>
        <r>
          <rPr>
            <sz val="9"/>
            <color indexed="81"/>
            <rFont val="Tahoma"/>
            <family val="2"/>
          </rPr>
          <t>Eligible to order table at the CMA+CA+CT level based on IVT cell limit?</t>
        </r>
        <r>
          <rPr>
            <sz val="9"/>
            <color indexed="81"/>
            <rFont val="Tahoma"/>
            <charset val="1"/>
          </rPr>
          <t xml:space="preserve">
</t>
        </r>
      </text>
    </comment>
    <comment ref="I3" authorId="0" shapeId="0">
      <text>
        <r>
          <rPr>
            <sz val="9"/>
            <color indexed="81"/>
            <rFont val="Tahoma"/>
            <family val="2"/>
          </rPr>
          <t>Estimated cost for eligible tables at census geographies identified in columns F, G, and H</t>
        </r>
      </text>
    </comment>
    <comment ref="J3" authorId="0" shapeId="0">
      <text>
        <r>
          <rPr>
            <sz val="9"/>
            <color indexed="81"/>
            <rFont val="Tahoma"/>
            <family val="2"/>
          </rPr>
          <t>Eligible to order table at custom geographies based on IVT cell limit?</t>
        </r>
      </text>
    </comment>
    <comment ref="K3" authorId="0" shapeId="0">
      <text>
        <r>
          <rPr>
            <sz val="9"/>
            <color indexed="81"/>
            <rFont val="Tahoma"/>
            <family val="2"/>
          </rPr>
          <t>Estimated cost for eligible tables at census and custom geographies identified in columns F, G, H, and J</t>
        </r>
      </text>
    </comment>
    <comment ref="L3" authorId="0" shapeId="0">
      <text>
        <r>
          <rPr>
            <sz val="9"/>
            <color indexed="81"/>
            <rFont val="Tahoma"/>
            <family val="2"/>
          </rPr>
          <t>Rating (out of 9) is the sum of columns AQ-AZ, as described in the "Variables" tab; note that weights can be adjusted in the "Assumptions" tab</t>
        </r>
      </text>
    </comment>
    <comment ref="M3" authorId="0" shapeId="0">
      <text>
        <r>
          <rPr>
            <sz val="9"/>
            <color indexed="81"/>
            <rFont val="Tahoma"/>
            <family val="2"/>
          </rPr>
          <t>Has the table already been ordered?</t>
        </r>
      </text>
    </comment>
    <comment ref="N3" authorId="0" shapeId="0">
      <text>
        <r>
          <rPr>
            <sz val="9"/>
            <color indexed="81"/>
            <rFont val="Tahoma"/>
            <charset val="1"/>
          </rPr>
          <t>This column identifies whether a table should be included or not in the order (1=order; 0=don't order yet); Adjusts based on (1) the min rating (cell L1), (2) whether or not the table has been ordered (column M), and (3) whether or not a table is for the QoLRS</t>
        </r>
      </text>
    </comment>
    <comment ref="S3" authorId="0" shapeId="0">
      <text>
        <r>
          <rPr>
            <sz val="9"/>
            <color indexed="81"/>
            <rFont val="Tahoma"/>
            <family val="2"/>
          </rPr>
          <t>Is the table a standard 2011 NHS table? (http://www12.statcan.gc.ca/nhs-enm/2011/dp-pd/dt-td/Dir-eng.cfm)</t>
        </r>
      </text>
    </comment>
    <comment ref="T3" authorId="0" shapeId="0">
      <text>
        <r>
          <rPr>
            <sz val="9"/>
            <color indexed="81"/>
            <rFont val="Tahoma"/>
            <family val="2"/>
          </rPr>
          <t>Is the table from the 2006 Census order (CDP)?</t>
        </r>
      </text>
    </comment>
    <comment ref="U3" authorId="0" shapeId="0">
      <text>
        <r>
          <rPr>
            <sz val="9"/>
            <color indexed="81"/>
            <rFont val="Tahoma"/>
            <charset val="1"/>
          </rPr>
          <t>Does the table overlap with a more suitable table (based on variable categories)?</t>
        </r>
      </text>
    </comment>
    <comment ref="V3" authorId="0" shapeId="0">
      <text>
        <r>
          <rPr>
            <sz val="9"/>
            <color indexed="81"/>
            <rFont val="Tahoma"/>
            <family val="2"/>
          </rPr>
          <t>Has the table been requested by a CDP member or governance group?</t>
        </r>
      </text>
    </comment>
    <comment ref="W3" authorId="0" shapeId="0">
      <text>
        <r>
          <rPr>
            <sz val="9"/>
            <color indexed="81"/>
            <rFont val="Tahoma"/>
            <family val="2"/>
          </rPr>
          <t>Is the table required for FCM QoLRS indicator(s)?</t>
        </r>
      </text>
    </comment>
    <comment ref="X3" authorId="0" shapeId="0">
      <text>
        <r>
          <rPr>
            <sz val="9"/>
            <color indexed="81"/>
            <rFont val="Tahoma"/>
            <family val="2"/>
          </rPr>
          <t>Place of residence or place of work or commuter flow?</t>
        </r>
      </text>
    </comment>
    <comment ref="Z3" authorId="0" shapeId="0">
      <text>
        <r>
          <rPr>
            <sz val="9"/>
            <color indexed="81"/>
            <rFont val="Tahoma"/>
            <family val="2"/>
          </rPr>
          <t>Calculated by multiplying the number of variables in each dimension by one-another</t>
        </r>
      </text>
    </comment>
    <comment ref="AA3" authorId="0" shapeId="0">
      <text>
        <r>
          <rPr>
            <sz val="9"/>
            <color indexed="81"/>
            <rFont val="Tahoma"/>
            <charset val="1"/>
          </rPr>
          <t>Will it be necessary to simplify the table in order to shrink cell count and in turn be able to order the data at smaller geographies?</t>
        </r>
      </text>
    </comment>
    <comment ref="AB3" authorId="0" shapeId="0">
      <text>
        <r>
          <rPr>
            <sz val="9"/>
            <color indexed="81"/>
            <rFont val="Tahoma"/>
            <family val="2"/>
          </rPr>
          <t>Smallest geography available online for free (2011 tables only)</t>
        </r>
      </text>
    </comment>
    <comment ref="AC3" authorId="0" shapeId="0">
      <text>
        <r>
          <rPr>
            <sz val="9"/>
            <color indexed="81"/>
            <rFont val="Tahoma"/>
            <family val="2"/>
          </rPr>
          <t>Estimated number of IVT tables required to store the CD/CSD/DA level data (if 1 or 2, column F = 1; if &gt; 2, column F = 0)</t>
        </r>
      </text>
    </comment>
    <comment ref="AD3" authorId="0" shapeId="0">
      <text>
        <r>
          <rPr>
            <sz val="9"/>
            <color indexed="81"/>
            <rFont val="Tahoma"/>
            <family val="2"/>
          </rPr>
          <t>Educated guess</t>
        </r>
      </text>
    </comment>
    <comment ref="AF3" authorId="0" shapeId="0">
      <text>
        <r>
          <rPr>
            <sz val="9"/>
            <color indexed="81"/>
            <rFont val="Tahoma"/>
            <family val="2"/>
          </rPr>
          <t>Actual pricing (if available)</t>
        </r>
      </text>
    </comment>
    <comment ref="AG3" authorId="0" shapeId="0">
      <text>
        <r>
          <rPr>
            <sz val="9"/>
            <color indexed="81"/>
            <rFont val="Tahoma"/>
            <family val="2"/>
          </rPr>
          <t>Estimated number of IVT tables required to store the CMA/CA/CT level data (if 1 or 2, column H = 1; if &gt; 2, column H = 0)</t>
        </r>
      </text>
    </comment>
    <comment ref="AH3" authorId="0" shapeId="0">
      <text>
        <r>
          <rPr>
            <sz val="9"/>
            <color indexed="81"/>
            <rFont val="Tahoma"/>
            <family val="2"/>
          </rPr>
          <t>Educated guess</t>
        </r>
      </text>
    </comment>
    <comment ref="AJ3" authorId="0" shapeId="0">
      <text>
        <r>
          <rPr>
            <sz val="9"/>
            <color indexed="81"/>
            <rFont val="Tahoma"/>
            <family val="2"/>
          </rPr>
          <t>Actual pricing (if available)</t>
        </r>
      </text>
    </comment>
    <comment ref="AK3" authorId="0" shapeId="0">
      <text>
        <r>
          <rPr>
            <sz val="9"/>
            <color indexed="81"/>
            <rFont val="Tahoma"/>
            <family val="2"/>
          </rPr>
          <t>Estimated number of IVT tables required to store the custom geo level data (if 1 or 2, column J = 1; if &gt; 2, column J = 0)</t>
        </r>
      </text>
    </comment>
    <comment ref="AL3" authorId="0" shapeId="0">
      <text>
        <r>
          <rPr>
            <sz val="9"/>
            <color indexed="81"/>
            <rFont val="Tahoma"/>
            <family val="2"/>
          </rPr>
          <t>Educated guess</t>
        </r>
      </text>
    </comment>
    <comment ref="AN3" authorId="0" shapeId="0">
      <text>
        <r>
          <rPr>
            <sz val="9"/>
            <color indexed="81"/>
            <rFont val="Tahoma"/>
            <family val="2"/>
          </rPr>
          <t>Actual pricing (if available)</t>
        </r>
      </text>
    </comment>
    <comment ref="AR3" authorId="0" shapeId="0">
      <text>
        <r>
          <rPr>
            <sz val="9"/>
            <color indexed="81"/>
            <rFont val="Tahoma"/>
            <family val="2"/>
          </rPr>
          <t>Was the table downloaded 10 or more times?</t>
        </r>
      </text>
    </comment>
    <comment ref="AS3" authorId="0" shapeId="0">
      <text>
        <r>
          <rPr>
            <sz val="9"/>
            <color indexed="81"/>
            <rFont val="Tahoma"/>
            <family val="2"/>
          </rPr>
          <t>Is the table a 2006 special order or equivalent?</t>
        </r>
      </text>
    </comment>
    <comment ref="AT3" authorId="0" shapeId="0">
      <text>
        <r>
          <rPr>
            <sz val="9"/>
            <color indexed="81"/>
            <rFont val="Tahoma"/>
            <family val="2"/>
          </rPr>
          <t>Was a request received for this table by the CDP within this program cycle?</t>
        </r>
      </text>
    </comment>
    <comment ref="AU3" authorId="0" shapeId="0">
      <text>
        <r>
          <rPr>
            <sz val="9"/>
            <color indexed="81"/>
            <rFont val="Tahoma"/>
            <family val="2"/>
          </rPr>
          <t>Is the table necessary for a Quality of Life Reporting System indicator?</t>
        </r>
      </text>
    </comment>
    <comment ref="AV3" authorId="0" shapeId="0">
      <text>
        <r>
          <rPr>
            <sz val="9"/>
            <color indexed="81"/>
            <rFont val="Tahoma"/>
            <family val="2"/>
          </rPr>
          <t>Is the table related to income?</t>
        </r>
      </text>
    </comment>
    <comment ref="AW3" authorId="0" shapeId="0">
      <text>
        <r>
          <rPr>
            <sz val="9"/>
            <color indexed="81"/>
            <rFont val="Tahoma"/>
            <family val="2"/>
          </rPr>
          <t>Is the table related to housing?</t>
        </r>
      </text>
    </comment>
    <comment ref="AX3" authorId="0" shapeId="0">
      <text>
        <r>
          <rPr>
            <sz val="9"/>
            <color indexed="81"/>
            <rFont val="Tahoma"/>
            <family val="2"/>
          </rPr>
          <t>Is the table related to immigration?</t>
        </r>
      </text>
    </comment>
    <comment ref="AY3" authorId="0" shapeId="0">
      <text>
        <r>
          <rPr>
            <sz val="9"/>
            <color indexed="81"/>
            <rFont val="Tahoma"/>
            <family val="2"/>
          </rPr>
          <t>Is the table related to family type?</t>
        </r>
      </text>
    </comment>
    <comment ref="AZ3" authorId="0" shapeId="0">
      <text>
        <r>
          <rPr>
            <sz val="9"/>
            <color indexed="81"/>
            <rFont val="Tahoma"/>
            <family val="2"/>
          </rPr>
          <t>Is the table related to age?</t>
        </r>
      </text>
    </comment>
    <comment ref="H31" authorId="0" shapeId="0">
      <text>
        <r>
          <rPr>
            <sz val="9"/>
            <color indexed="81"/>
            <rFont val="Tahoma"/>
            <family val="2"/>
          </rPr>
          <t xml:space="preserve">This order is actually at the CSD level (similar pricing) for FCM QoLRS indicators
</t>
        </r>
      </text>
    </comment>
    <comment ref="H48" authorId="0" shapeId="0">
      <text>
        <r>
          <rPr>
            <sz val="9"/>
            <color indexed="81"/>
            <rFont val="Tahoma"/>
            <family val="2"/>
          </rPr>
          <t xml:space="preserve">This order is actually at the CSD level (similar pricing) for FCM QoLRS indicators
</t>
        </r>
      </text>
    </comment>
    <comment ref="O82" authorId="0" shapeId="0">
      <text>
        <r>
          <rPr>
            <sz val="9"/>
            <color indexed="81"/>
            <rFont val="Tahoma"/>
            <family val="2"/>
          </rPr>
          <t>NOT POSSIBLE to show all 236 places of birth</t>
        </r>
      </text>
    </comment>
    <comment ref="O87" authorId="0" shapeId="0">
      <text>
        <r>
          <rPr>
            <sz val="9"/>
            <color indexed="81"/>
            <rFont val="Tahoma"/>
            <family val="2"/>
          </rPr>
          <t>NOT POSSIBLE to show all 236 places of birth</t>
        </r>
      </text>
    </comment>
    <comment ref="M125" authorId="0" shapeId="0">
      <text>
        <r>
          <rPr>
            <sz val="9"/>
            <color indexed="81"/>
            <rFont val="Tahoma"/>
            <family val="2"/>
          </rPr>
          <t>CD/CSD/DA only, not CMA/CA/CT</t>
        </r>
      </text>
    </comment>
    <comment ref="O138" authorId="0" shapeId="0">
      <text/>
    </comment>
    <comment ref="O338" authorId="0" shapeId="0">
      <text>
        <r>
          <rPr>
            <sz val="9"/>
            <color indexed="81"/>
            <rFont val="Tahoma"/>
            <family val="2"/>
          </rPr>
          <t>Super important for validating NHS/Census numbers</t>
        </r>
      </text>
    </comment>
  </commentList>
</comments>
</file>

<file path=xl/comments2.xml><?xml version="1.0" encoding="utf-8"?>
<comments xmlns="http://schemas.openxmlformats.org/spreadsheetml/2006/main">
  <authors>
    <author>Author</author>
  </authors>
  <commentList>
    <comment ref="A1" authorId="0" shapeId="0">
      <text>
        <r>
          <rPr>
            <sz val="9"/>
            <color indexed="81"/>
            <rFont val="Tahoma"/>
            <family val="2"/>
          </rPr>
          <t>See "Order groups" tab</t>
        </r>
      </text>
    </comment>
    <comment ref="B1" authorId="0" shapeId="0">
      <text>
        <r>
          <rPr>
            <sz val="9"/>
            <color indexed="81"/>
            <rFont val="Tahoma"/>
            <family val="2"/>
          </rPr>
          <t>Profile, target group profile, topic-based tabulation, or Urban Poverty Project</t>
        </r>
      </text>
    </comment>
    <comment ref="D1" authorId="0" shapeId="0">
      <text>
        <r>
          <rPr>
            <sz val="9"/>
            <color indexed="81"/>
            <rFont val="Tahoma"/>
            <charset val="1"/>
          </rPr>
          <t>Rating (out of 9) is the sum of columns AQ-AZ in the "Order" tab, as described in the "Variables" tab; note that weights can be adjusted in the "Assumptions" tab</t>
        </r>
      </text>
    </comment>
    <comment ref="G1" authorId="0" shapeId="0">
      <text>
        <r>
          <rPr>
            <sz val="9"/>
            <color indexed="81"/>
            <rFont val="Tahoma"/>
            <family val="2"/>
          </rPr>
          <t>1=order; 0=don't order; (based on rating system)</t>
        </r>
      </text>
    </comment>
    <comment ref="H1" authorId="0" shapeId="0">
      <text>
        <r>
          <rPr>
            <sz val="9"/>
            <color indexed="81"/>
            <rFont val="Tahoma"/>
            <family val="2"/>
          </rPr>
          <t>Please add your comments here (e.g. whether a table should be included even though it has a low rating)</t>
        </r>
      </text>
    </comment>
  </commentList>
</comments>
</file>

<file path=xl/comments3.xml><?xml version="1.0" encoding="utf-8"?>
<comments xmlns="http://schemas.openxmlformats.org/spreadsheetml/2006/main">
  <authors>
    <author>Author</author>
  </authors>
  <commentList>
    <comment ref="B3" authorId="0" shapeId="0">
      <text>
        <r>
          <rPr>
            <sz val="9"/>
            <color indexed="81"/>
            <rFont val="Tahoma"/>
            <family val="2"/>
          </rPr>
          <t>See "Order groups" tab for a list of order groups</t>
        </r>
      </text>
    </comment>
    <comment ref="B5" authorId="0" shapeId="0">
      <text>
        <r>
          <rPr>
            <sz val="9"/>
            <color indexed="81"/>
            <rFont val="Tahoma"/>
            <family val="2"/>
          </rPr>
          <t>See "Topics" tab for a list of Census and NHS topics</t>
        </r>
      </text>
    </comment>
    <comment ref="B6" authorId="0" shapeId="0">
      <text>
        <r>
          <rPr>
            <sz val="9"/>
            <color indexed="81"/>
            <rFont val="Tahoma"/>
            <family val="2"/>
          </rPr>
          <t>Sometimes this is the Statistics Canada catalogue number, sometimes just an ad hoc name</t>
        </r>
      </text>
    </comment>
    <comment ref="B7" authorId="0" shapeId="0">
      <text>
        <r>
          <rPr>
            <sz val="9"/>
            <color indexed="81"/>
            <rFont val="Tahoma"/>
            <family val="2"/>
          </rPr>
          <t>All CDs, CSDs, and DAs would be included in the same IVT table, with one price</t>
        </r>
      </text>
    </comment>
    <comment ref="B8" authorId="0" shapeId="0">
      <text>
        <r>
          <rPr>
            <sz val="9"/>
            <color indexed="81"/>
            <rFont val="Tahoma"/>
            <family val="2"/>
          </rPr>
          <t>Only ordered at this level if (1) the DA level is not eligible b/c it would exceed cell limits, and (2) CSD is eligible</t>
        </r>
      </text>
    </comment>
    <comment ref="B9" authorId="0" shapeId="0">
      <text>
        <r>
          <rPr>
            <sz val="9"/>
            <color indexed="81"/>
            <rFont val="Tahoma"/>
            <family val="2"/>
          </rPr>
          <t>All CMAs, CAs, and CTs would be included in the same IVT table, with one price</t>
        </r>
      </text>
    </comment>
    <comment ref="B28" authorId="0" shapeId="0">
      <text>
        <r>
          <rPr>
            <sz val="9"/>
            <color indexed="81"/>
            <rFont val="Tahoma"/>
            <family val="2"/>
          </rPr>
          <t>Calculated by multiplying the number of variables in each dimension by one-another</t>
        </r>
      </text>
    </comment>
    <comment ref="B30" authorId="0" shapeId="0">
      <text>
        <r>
          <rPr>
            <sz val="9"/>
            <color indexed="81"/>
            <rFont val="Tahoma"/>
            <family val="2"/>
          </rPr>
          <t>Based on the cell count multiplied by the number of DAs in Canada, divided by the estimated cell limit of an IVT table</t>
        </r>
      </text>
    </comment>
    <comment ref="B31" authorId="0" shapeId="0">
      <text>
        <r>
          <rPr>
            <sz val="9"/>
            <color indexed="81"/>
            <rFont val="Tahoma"/>
            <family val="2"/>
          </rPr>
          <t>Based on the estimated price per IVT table (see "Assumptions" tab)</t>
        </r>
      </text>
    </comment>
    <comment ref="B34" authorId="0" shapeId="0">
      <text>
        <r>
          <rPr>
            <sz val="9"/>
            <color indexed="81"/>
            <rFont val="Tahoma"/>
            <family val="2"/>
          </rPr>
          <t>Based on the cell count multiplied by the number of CTs in Canada, divided by the estimated cell limit of an IVT table</t>
        </r>
      </text>
    </comment>
    <comment ref="B35" authorId="0" shapeId="0">
      <text>
        <r>
          <rPr>
            <sz val="9"/>
            <color indexed="81"/>
            <rFont val="Tahoma"/>
            <family val="2"/>
          </rPr>
          <t>Based on the estimated price per IVT table (see "Assumptions" tab)</t>
        </r>
      </text>
    </comment>
    <comment ref="B38" authorId="0" shapeId="0">
      <text>
        <r>
          <rPr>
            <sz val="9"/>
            <color indexed="81"/>
            <rFont val="Tahoma"/>
            <family val="2"/>
          </rPr>
          <t>Based on the cell count multiplied by the number of custom geos, divided by the estimated cell limit of an IVT table</t>
        </r>
      </text>
    </comment>
    <comment ref="B39" authorId="0" shapeId="0">
      <text>
        <r>
          <rPr>
            <sz val="9"/>
            <color indexed="81"/>
            <rFont val="Tahoma"/>
            <family val="2"/>
          </rPr>
          <t>Based on the estimated price per IVT table (see "Assumptions" tab)</t>
        </r>
      </text>
    </comment>
  </commentList>
</comments>
</file>

<file path=xl/comments4.xml><?xml version="1.0" encoding="utf-8"?>
<comments xmlns="http://schemas.openxmlformats.org/spreadsheetml/2006/main">
  <authors>
    <author>Author</author>
  </authors>
  <commentList>
    <comment ref="B3" authorId="0" shapeId="0">
      <text>
        <r>
          <rPr>
            <sz val="9"/>
            <color indexed="81"/>
            <rFont val="Tahoma"/>
            <charset val="1"/>
          </rPr>
          <t>Standard tables currently found on STC site but not at the CSD or smaller level of geography</t>
        </r>
      </text>
    </comment>
    <comment ref="B6" authorId="0" shapeId="0">
      <text>
        <r>
          <rPr>
            <sz val="9"/>
            <color indexed="81"/>
            <rFont val="Tahoma"/>
            <charset val="1"/>
          </rPr>
          <t>These tables were deemed especially important in the 2006 Census data order by CDP</t>
        </r>
      </text>
    </comment>
    <comment ref="B7" authorId="0" shapeId="0">
      <text>
        <r>
          <rPr>
            <sz val="9"/>
            <color indexed="81"/>
            <rFont val="Tahoma"/>
            <family val="2"/>
          </rPr>
          <t>2006 Census tables ordered by the British Columbia govt by place of work</t>
        </r>
      </text>
    </comment>
    <comment ref="B9" authorId="0" shapeId="0">
      <text>
        <r>
          <rPr>
            <sz val="9"/>
            <color indexed="81"/>
            <rFont val="Tahoma"/>
            <charset val="1"/>
          </rPr>
          <t>Standard 2006 Topic-Based Tabulations typically available at high levels of geography</t>
        </r>
      </text>
    </comment>
    <comment ref="B10" authorId="0" shapeId="0">
      <text>
        <r>
          <rPr>
            <sz val="9"/>
            <color indexed="81"/>
            <rFont val="Tahoma"/>
            <charset val="1"/>
          </rPr>
          <t>Standard tables currently found on STC site but not at the CSD or smaller level of geography</t>
        </r>
      </text>
    </comment>
  </commentList>
</comments>
</file>

<file path=xl/comments5.xml><?xml version="1.0" encoding="utf-8"?>
<comments xmlns="http://schemas.openxmlformats.org/spreadsheetml/2006/main">
  <authors>
    <author>Author</author>
  </authors>
  <commentList>
    <comment ref="B3" authorId="0" shapeId="0">
      <text>
        <r>
          <rPr>
            <sz val="9"/>
            <color indexed="81"/>
            <rFont val="Tahoma"/>
            <family val="2"/>
          </rPr>
          <t>This is where we need Cell E1 in the "Order" tab to be</t>
        </r>
      </text>
    </comment>
    <comment ref="B5" authorId="0" shapeId="0">
      <text>
        <r>
          <rPr>
            <sz val="9"/>
            <color indexed="81"/>
            <rFont val="Tahoma"/>
            <family val="2"/>
          </rPr>
          <t>This is where we need Cell E2 in the "Order" tab to eventually be (but this exercise will come after we deal with E1)</t>
        </r>
      </text>
    </comment>
  </commentList>
</comments>
</file>

<file path=xl/comments6.xml><?xml version="1.0" encoding="utf-8"?>
<comments xmlns="http://schemas.openxmlformats.org/spreadsheetml/2006/main">
  <authors>
    <author>Author</author>
  </authors>
  <commentList>
    <comment ref="A8" authorId="0" shapeId="0">
      <text>
        <r>
          <rPr>
            <sz val="9"/>
            <color indexed="81"/>
            <rFont val="Tahoma"/>
            <family val="2"/>
          </rPr>
          <t>We're aiming to keep this number below $90 000</t>
        </r>
      </text>
    </comment>
    <comment ref="A9" authorId="0" shapeId="0">
      <text>
        <r>
          <rPr>
            <sz val="9"/>
            <color indexed="81"/>
            <rFont val="Tahoma"/>
            <family val="2"/>
          </rPr>
          <t>This assumes that we are ordering all tables at custom geographies, but in reality we will only order a subset, so it's okay if this number is higher than $110 000</t>
        </r>
      </text>
    </comment>
  </commentList>
</comments>
</file>

<file path=xl/sharedStrings.xml><?xml version="1.0" encoding="utf-8"?>
<sst xmlns="http://schemas.openxmlformats.org/spreadsheetml/2006/main" count="5886" uniqueCount="1303">
  <si>
    <t>group</t>
  </si>
  <si>
    <t>name</t>
  </si>
  <si>
    <t>name06</t>
  </si>
  <si>
    <t>type</t>
  </si>
  <si>
    <t>Type of NHS table</t>
  </si>
  <si>
    <t>topic</t>
  </si>
  <si>
    <t>downloads</t>
  </si>
  <si>
    <t>std_2011</t>
  </si>
  <si>
    <t>ccsd_2006</t>
  </si>
  <si>
    <t>custom_req</t>
  </si>
  <si>
    <t>geo_avail</t>
  </si>
  <si>
    <t>title_en</t>
  </si>
  <si>
    <t>title_fr</t>
  </si>
  <si>
    <t>Downloads of idential or almost identical table(s) in 2006</t>
  </si>
  <si>
    <t>order_da</t>
  </si>
  <si>
    <t>order_ct</t>
  </si>
  <si>
    <t>subtotal</t>
  </si>
  <si>
    <t>tables_est_da</t>
  </si>
  <si>
    <t>price_est_da</t>
  </si>
  <si>
    <t>tables_da</t>
  </si>
  <si>
    <t>tables_est_ct</t>
  </si>
  <si>
    <t>price_da</t>
  </si>
  <si>
    <t>price_est_ct</t>
  </si>
  <si>
    <t>tables_ct</t>
  </si>
  <si>
    <t>price_ct</t>
  </si>
  <si>
    <t>tables_est_cg</t>
  </si>
  <si>
    <t>tables_cg</t>
  </si>
  <si>
    <t>price_est_cg</t>
  </si>
  <si>
    <t>price_cg</t>
  </si>
  <si>
    <t>order_cg</t>
  </si>
  <si>
    <t>cellcount</t>
  </si>
  <si>
    <t>qolrs</t>
  </si>
  <si>
    <t>Variable</t>
  </si>
  <si>
    <t>Variable label</t>
  </si>
  <si>
    <t>Name of table for practical purposes</t>
  </si>
  <si>
    <t>Value labels</t>
  </si>
  <si>
    <t>P=Profile; TGP=Target Group Profile; TBT=Topic-Based Tabulation; UPP=Urban Poverty Project</t>
  </si>
  <si>
    <t>denominator</t>
  </si>
  <si>
    <t>r=Place of residence; w=Place of work; c=Commuter flow</t>
  </si>
  <si>
    <t>Table population</t>
  </si>
  <si>
    <t>rwf</t>
  </si>
  <si>
    <t>English title</t>
  </si>
  <si>
    <t>French title</t>
  </si>
  <si>
    <t>Cell count excluding geographic units</t>
  </si>
  <si>
    <t>Estimated number of IVT tables required for the DA track</t>
  </si>
  <si>
    <t>Estimated number of IVT tables required for the CT track</t>
  </si>
  <si>
    <t>Estimated number of IVT tables required for the custom track</t>
  </si>
  <si>
    <t>Estimated price for the DA track</t>
  </si>
  <si>
    <t>Estimated price for the CT track</t>
  </si>
  <si>
    <t>Estimated price for the custom track</t>
  </si>
  <si>
    <t>1=Yes; 0=No</t>
  </si>
  <si>
    <t>TBT</t>
  </si>
  <si>
    <t>IED</t>
  </si>
  <si>
    <t>99-010-x2011026</t>
  </si>
  <si>
    <t>Citizenship (5), Place of Birth (236), Immigrant Status and Period of Immigration (11), Age Groups (10) and Sex (3) for the Population in Private Households</t>
  </si>
  <si>
    <t>Citoyenneté (5), lieu de naissance (236), statut d'immigrant et période d'immigration (11), groupes d'âge (10) et sexe (3) pour la population dans les ménages privés</t>
  </si>
  <si>
    <t>97-557-xcb2006024; 97-557-xcb2006008</t>
  </si>
  <si>
    <t>y</t>
  </si>
  <si>
    <t>population in private households</t>
  </si>
  <si>
    <t>CMACA</t>
  </si>
  <si>
    <t>NA</t>
  </si>
  <si>
    <t>r</t>
  </si>
  <si>
    <t>Number of DAs in Canada</t>
  </si>
  <si>
    <t>Number of CTs in Canada</t>
  </si>
  <si>
    <t>Number of CDP custom geographies</t>
  </si>
  <si>
    <t>Value</t>
  </si>
  <si>
    <t>Assumption</t>
  </si>
  <si>
    <t>99-010-x2011027</t>
  </si>
  <si>
    <t>99-010-x2011028</t>
  </si>
  <si>
    <t>99-010-x2011029</t>
  </si>
  <si>
    <t>99-010-x2011030</t>
  </si>
  <si>
    <t>99-010-x2011031</t>
  </si>
  <si>
    <t>99-010-x2011032</t>
  </si>
  <si>
    <t>99-010-x2011033</t>
  </si>
  <si>
    <t>99-010-x2011034</t>
  </si>
  <si>
    <t>99-011-x2011026</t>
  </si>
  <si>
    <t>99-011-x2011027</t>
  </si>
  <si>
    <t>99-011-x2011028</t>
  </si>
  <si>
    <t>99-011-x2011029</t>
  </si>
  <si>
    <t>99-011-x2011030</t>
  </si>
  <si>
    <t>99-011-x2011031</t>
  </si>
  <si>
    <t>99-011-x2011032</t>
  </si>
  <si>
    <t>99-011-x2011033</t>
  </si>
  <si>
    <t>99-012-x2011026</t>
  </si>
  <si>
    <t>99-012-x2011027</t>
  </si>
  <si>
    <t>99-012-x2011028</t>
  </si>
  <si>
    <t>99-012-x2011029</t>
  </si>
  <si>
    <t>99-012-x2011030</t>
  </si>
  <si>
    <t>99-012-x2011031</t>
  </si>
  <si>
    <t>99-012-x2011032</t>
  </si>
  <si>
    <t>99-012-x2011033</t>
  </si>
  <si>
    <t>99-012-x2011034</t>
  </si>
  <si>
    <t>99-012-x2011035</t>
  </si>
  <si>
    <t>99-012-x2011036</t>
  </si>
  <si>
    <t>99-012-x2011037</t>
  </si>
  <si>
    <t>99-012-x2011038</t>
  </si>
  <si>
    <t>99-012-x2011039</t>
  </si>
  <si>
    <t>99-012-x2011040</t>
  </si>
  <si>
    <t>99-012-x2011041</t>
  </si>
  <si>
    <t>99-012-x2011042</t>
  </si>
  <si>
    <t>99-012-x2011043</t>
  </si>
  <si>
    <t>99-012-x2011044</t>
  </si>
  <si>
    <t>99-012-x2011045</t>
  </si>
  <si>
    <t>99-012-x2011046</t>
  </si>
  <si>
    <t>99-012-x2011047</t>
  </si>
  <si>
    <t>99-012-x2011048</t>
  </si>
  <si>
    <t>99-012-x2011049</t>
  </si>
  <si>
    <t>99-012-x2011050</t>
  </si>
  <si>
    <t>99-012-x2011051</t>
  </si>
  <si>
    <t>99-012-x2011052</t>
  </si>
  <si>
    <t>99-012-x2011053</t>
  </si>
  <si>
    <t>99-012-x2011054</t>
  </si>
  <si>
    <t>99-013-x2001026</t>
  </si>
  <si>
    <t>99-013-x2001027</t>
  </si>
  <si>
    <t>99-013-x2001028</t>
  </si>
  <si>
    <t>99-013-x2001029</t>
  </si>
  <si>
    <t>99-013-x2001030</t>
  </si>
  <si>
    <t>99-013-x2001031</t>
  </si>
  <si>
    <t>99-014-x2011026</t>
  </si>
  <si>
    <t>99-014-x2011027</t>
  </si>
  <si>
    <t>99-014-x2011028</t>
  </si>
  <si>
    <t>99-014-x2011029</t>
  </si>
  <si>
    <t>99-014-x2011030</t>
  </si>
  <si>
    <t>99-014-x2011031</t>
  </si>
  <si>
    <t>99-014-x2011032</t>
  </si>
  <si>
    <t>99-014-x2011033</t>
  </si>
  <si>
    <t>99-014-x2011034</t>
  </si>
  <si>
    <t>99-014-x2011035</t>
  </si>
  <si>
    <t>99-014-x2011036</t>
  </si>
  <si>
    <t>99-014-x2011037</t>
  </si>
  <si>
    <t>99-014-x2011038</t>
  </si>
  <si>
    <t>99-014-x2011039</t>
  </si>
  <si>
    <t>99-014-x2011040</t>
  </si>
  <si>
    <t>99-014-x2011041</t>
  </si>
  <si>
    <t>99-014-x2011042</t>
  </si>
  <si>
    <t>99-014-x2011043</t>
  </si>
  <si>
    <t>99-014-x2011044</t>
  </si>
  <si>
    <t>AP</t>
  </si>
  <si>
    <t>EL</t>
  </si>
  <si>
    <t>MM</t>
  </si>
  <si>
    <t>IH</t>
  </si>
  <si>
    <t>97-562-XCB2006012; 97-562-XCB2006015</t>
  </si>
  <si>
    <t>97-562-XCB2006010</t>
  </si>
  <si>
    <t>97-557-XCB2006021</t>
  </si>
  <si>
    <t>97-555-XCB2006015; 97-555-XCB2006016</t>
  </si>
  <si>
    <t>97-558-XCB2006010</t>
  </si>
  <si>
    <t>97-558-XCB2006006</t>
  </si>
  <si>
    <t>97-558-XCB2006011</t>
  </si>
  <si>
    <t>97-555-XCB2006034; 97-555-XCB2006035; 97-555-XCB2006037 (combination)</t>
  </si>
  <si>
    <t>97-560-XCB2006013; 97-560-XCB2006014</t>
  </si>
  <si>
    <t>97-562-XCB2006017</t>
  </si>
  <si>
    <t>97-556-XCB2006006; 97-556-XCB2006007 (combination)</t>
  </si>
  <si>
    <t>97-556-XCB2006011</t>
  </si>
  <si>
    <t>97-556-XCB2006010</t>
  </si>
  <si>
    <t>97-563-XCB2006027 (some different characteristics)</t>
  </si>
  <si>
    <t>Citizenship (9), Immigrant Status and Period of Immigration (12), Age Groups (10) and Sex (3) for the Population in Private Households of Canada, Provinces and Territories, 2011 National Household Survey</t>
  </si>
  <si>
    <t>Citoyenneté (9), statut d'immigrant et période d'immigration (12), groupes d'âge (10) et sexe (3) pour la population dans les ménages privés du Canada, provinces et territoires, Enquête nationale auprès des ménages de 2011</t>
  </si>
  <si>
    <t>Ethnic Origin (264), Single and Multiple Ethnic Origin Responses (3), Generation Status (4), Age Groups (10) and Sex (3) for the Population in Private Households</t>
  </si>
  <si>
    <t>Origine ethnique (264), réponses uniques et multiples pour origine ethnique (3), statut des générations (4), groupes d'âge (10) et sexe (3) pour la population dans les ménages privés</t>
  </si>
  <si>
    <t>Visible Minority (15), Generation Status (4), Age Groups (10) and Sex (3) for the Population in Private Households</t>
  </si>
  <si>
    <t>Minorités visibles (15), statut des générations (4), groupes d'âge (10) et sexe (3) pour la population dans les ménages privés</t>
  </si>
  <si>
    <t>Visible Minority (15), Immigrant Status and Period of Immigration (11), Age Groups (10) and Sex (3) for the Population in Private Households</t>
  </si>
  <si>
    <t>Minorités visibles (15), statut d'immigrant et période d'immigration (11), groupes d'âge (10) et sexe (3) pour la population dans les ménages privés</t>
  </si>
  <si>
    <t>Mother Tongue (8), Language Spoken Most Often at Home (8), Other Language Spoken Regularly at Home (9), First Official Language Spoken (5), Immigrant Status and Period of Immigration (11) Age Groups (12) and Sex (3) for the Population in Private Households</t>
  </si>
  <si>
    <t>Langue maternelle (8), langue parlée le plus souvent à la maison (8), autre langue parlée régulièrement à la maison (9), première langue officielle parlée (5), statut d'immigrant et période d'immigration (11), groupes d'âge (12) et sexe (3) pour la population dans les ménages privés</t>
  </si>
  <si>
    <t>Religion (108), Immigrant Status and Period of Immigration (11), Age Groups (10) and Sex (3) for the Population in Private Households</t>
  </si>
  <si>
    <t>Religion (108), statut d'immigrant et période d'immigration (11), groupes d'âge (10) et sexe (3) pour la population dans les ménages privés</t>
  </si>
  <si>
    <t>Detailed Mother Tongue (158), Immigrant Status and Period of Immigration (11), Knowledge of Official Languages (5), Number of Non-Official Languages Spoken (5), Age Groups (10) and Sex (3) for the Population in Private Households</t>
  </si>
  <si>
    <t>Langue maternelle détaillée (158), statut d'immigrant et période d'immigration (11), connaissance des langues officielles (5), nombre de langues non officielles parlées (5), groupes d'âge (10) et sexe (3) pour la population dans les ménages privés</t>
  </si>
  <si>
    <t>Detailed Mother Tongue (158), Generation Status (4), Knowledge of Official Languages (5), Number of Non-Official Languages Spoken (5), Age Groups (10) and Sex (3) for the Population in Private Households</t>
  </si>
  <si>
    <t>Langue maternelle détaillée (158), statut des générations (4), connaissance des langues officielles (5), nombre de langues non officielles parlées (5), groupes d'âge (10) et sexe (3) pour la population dans les ménages privés</t>
  </si>
  <si>
    <t>Aboriginal Identity (8), Age Groups (20), Registered or Treaty Indian Status (3), Area of Residence: On Reserve (3) and Sex (3) for the Population in Private Households</t>
  </si>
  <si>
    <t>Identité autochtone (8), groupes d'âge (20), statut d'Indien inscrit ou des traités (3), région de résidence : Réserve (3) et sexe (3) pour la population dans les ménages privés</t>
  </si>
  <si>
    <t>Aboriginal Identity (8), Age Groups (20), Area of Residence: Inuit Nunangat (7) and Sex (3) for the Population in Private Households</t>
  </si>
  <si>
    <t>Identité autochtone (8), groupes d'âge (20), régions de residence : Inuit Nunangat (7) et sexe (3) pour la population dans les ménages privés</t>
  </si>
  <si>
    <t>Aboriginal Identity (8), Age Groups (20), Registered or Treaty Indian Status (3) and Sex (3) for the Population in Private Households</t>
  </si>
  <si>
    <t>Identité autochtone (8), groupes d'âge (20), statut d'Indien inscrit ou des traités (3) et sexe (3) pour la population dans les ménages privés</t>
  </si>
  <si>
    <t>Aboriginal Ancestry (6), Single and Multiple Aboriginal Ancestry Responses (3), Age Groups (6) and Sex (3) for the Population in Private Households</t>
  </si>
  <si>
    <t>Ascendance autochtone (6), réponses uniques et multiples pour l'ascendance autochtone (3), groupes d'âge (6) et sexe (3) pour la population dans les ménages privés</t>
  </si>
  <si>
    <t>Detailed Knowledge of Aboriginal Languages (79), Knowledge of Languages: Single and Multiple Language Responses (3), Aboriginal Identity (8), Registered or Treaty Indian Status (3), Aboriginal Mother Tongue (11), Area of Residence: On Reserve (3) and Age Groups (8) for the Population in Private Households</t>
  </si>
  <si>
    <t>Connaissance des langues autochtones détaillée (79), connaissance des langues : réponses uniques et multiples portant sur les langues (3), identité autochtone (8), statut d'Indien inscrit ou des traités (3), langue maternelle autochtone (11), région de résidence : réserve (3) et groupes d'âge (8) pour la population dans les ménages privés</t>
  </si>
  <si>
    <t>Knowledge of Inuit Languages (10), Knowledge of Languages: Single and Multiple Language Responses (3), Aboriginal Identity (8), Mother Tongue - Detailed Inuit Languages (15), Area of Residence: Inuit Nunangat (7), Age Groups (8) for the Population in Private Households</t>
  </si>
  <si>
    <t>Connaissance des langues inuites (10), connaissance des langues : réponses uniques et multiples portant sur les langues (3), identité autochtone (8), langue maternelle - langues inuites détaillées (15), régions de résidence : Inuit Nunangat (7) et groupes d'âge (8) pour la population dans les ménages privés</t>
  </si>
  <si>
    <t>Census Family Status (12), Aboriginal Identity (8), Registered or Treaty Indian Status (3), Area of Residence: On Reserve (3), Age Groups (8A) and Sex (3) for the Population in Private Households</t>
  </si>
  <si>
    <t>Situation des particuliers dans la famille de recensement (12), identité autochtone (8), statut d'indien inscrit ou des traités (3), région de résidence : réserve (3), groupes d'âge (8A) et sexe (3) pour la population dans les ménages privés</t>
  </si>
  <si>
    <t>Census Family Status (12), Aboriginal Identity (8), Area of Residence: Inuit Nunangat (7), Age Groups (8A) and Sex (3) for the Population in Private Households</t>
  </si>
  <si>
    <t>Situation des particuliers dans la famille de recensement (12), identité autochtone (8), régions de residence : Inuit Nunangat (7), groupes d'âge (8A) et sexe (3) pour la population dans les ménages privés</t>
  </si>
  <si>
    <t>Language Used Most Often at Work (8), Other Language Used Regularly at Work (9), Mother Tongue (8), Industry - North American Industry Classification System (NAICS) 2007 (21), Highest Certificate, Diploma or Degree (7), Immigrant Status (4) and Age Groups (5) for the Population Aged 15 Years and Over Who Worked Since 2010, in Private Households</t>
  </si>
  <si>
    <t>Langue utilisée le plus souvent au travail (8), autre langue utilisée régulièrement au travail (9), langue maternelle (8), industrie - Système de classification des industries de l'Amérique du Nord (SCIAN) de 2007 (21), plus haut certificat, diplôme ou grade (7), statut d'immigrant (4) et groupes d'âge (5) pour la population âgée de 15 ans et plus ayant travaillé depuis 2010, dans les ménages privés</t>
  </si>
  <si>
    <t>Language Used Most Often at Work (8), Other Language Used Regularly at Work (9), Language Spoken Most Often at Home (8), Immigrant Status (4) and Place of Work Census Division (296) for the Population Aged 15 Years and Over Who Worked Since 2010, in Private Households</t>
  </si>
  <si>
    <t>Langue utilisée le plus souvent au travail (8), autre langue utilisée régulièrement au travail (9), langue parlée le plus souvent à la maison (8), statut d'immigrant (4) et division de recensement du lieu de travail (296) pour la population âgée de 15 ans et plus ayant travaillé depuis 2010, dans les ménages privés</t>
  </si>
  <si>
    <t>Language Used Most Often at Work (8), Other Language Used Regularly at Work (9), Mother Tongue (8), Industry - North American Industry Classification System (NAICS) 2007 (21), Occupation - National Occupational Classification (NOC) 2011 (11) and Highest Certificate, Diploma or Degree (7) for the Population Aged 15 Years and Over Who Worked Since 2010, in Private Households</t>
  </si>
  <si>
    <t>Langue utilisée le plus souvent au travail (8), autre langue utilisée régulièrement au travail (9), langue maternelle (8), industrie - Système de classification des industries de l'Amérique du Nord (SCIAN) de 2007 (21), profession - Classification nationale des professions (CNP) de 2011 (11) et plus haut certificat, diplôme ou grade (7) pour la population âgée de 15 ans et plus ayant travaillé depuis 2010, dans les ménages privés</t>
  </si>
  <si>
    <t>Language Used Most Often at Work (8), Other Language Used Regularly at Work (9), Language Spoken Most Often at Home (8), Other Language Spoken Regularly at Home (9), Mother Tongue (8) and Immigrant Status and Period of Immigration (10) for the Population Aged 15 Years and Over Who Worked Since 2010, in Private Households</t>
  </si>
  <si>
    <t>Langue utilisée le plus souvent au travail (8), autre langue utilisée régulièrement au travail (9), langue parlée le plus souvent à la maison (8), autre langue parlée régulièrement à la maison (9), langue maternelle (8) et statut d'immigrant et période d'immigration (10) pour la population âgée de 15 ans et plus ayant travaillé depuis 2010, dans les ménages privés</t>
  </si>
  <si>
    <t>Place of Work Status (5), Industry - North American Industry Classification System (NAICS) 2007 (102), Sex (3) and Age Groups (11) for the Employed Labour Force Aged 15 Years and Over, in Private Households</t>
  </si>
  <si>
    <t>Catégorie de lieu de travail (5), industrie - Système de classification des industries de l'Amérique du Nord (SCIAN) de 2007 (102), sexe (3) et groupes d'âge (11) pour la population active occupée âgée de 15 ans et plus, dans les ménages privés</t>
  </si>
  <si>
    <t>Mode of Transportation (20), Average Commuting Duration, Commuting Duration (6), Time Leaving for Work (7), Sex (3) and Age Groups (11) for the Employed Labour Force Aged 15 Years and Over Having a Usual Place of Work or No fixed Workplace Address, in Private Households</t>
  </si>
  <si>
    <t>Mode de transport (20), durée moyenne du trajet domicile-travail, durée du trajet domicile-travail (6), heure de départ pour le travail (7), sexe (3) et groupes d'âge (11) pour la population active occupée âgée de 15 ans et plus ayant un lieu habituel de travail ou sans adresse de travail fixe, dans les ménages privés</t>
  </si>
  <si>
    <t>Commuting Flow - Census Subdivisions: Sex (3) for the Employed Labour Force Aged 15 Years and Over Having a Usual Place of Work</t>
  </si>
  <si>
    <t>Navettage - Subdivisions de recensement : sexe (3) pour la population active occupée âgée de 15 ans et plus ayant un lieu habituel de travail</t>
  </si>
  <si>
    <t>Occupation - National Occupational Classification (NOC) 2011 (691), Class of Worker (5), Age Groups (13B) and Sex (3) for the Employed Labour Force Aged 15 Years and Over, in Private Households</t>
  </si>
  <si>
    <t>Profession - Classification nationale des professions (CNP) 2011 (691), catégorie de travailleurs (5), groupes d'âge (13B) et sexe (3) pour la population active occupée âgée de 15 ans et plus, dans les ménages privés</t>
  </si>
  <si>
    <t>Industry - North American Industry Classification System (NAICS) 2007 (425), Class of Worker (5), Age Groups (13B) and Sex (3) for the Employed Labour Force Aged 15 Years and Over, in Private Household</t>
  </si>
  <si>
    <t>Industrie - Système de classification des industries de l'Amérique du Nord (SCIAN) de 2007 (425), catégorie de travailleurs (5), groupes d'âge (13B) et sexe (3) pour la population active occupée âgée de 15 ans et plus, dans les ménages privés</t>
  </si>
  <si>
    <t>Occupation - National Occupational Classification (NOC) 2011 (11), Highest Certificate, Diploma or Degree (15), Major Field of Study - Classification of Instructional Programs (CIP) 2011 (82), Age Groups (13B) and Sex (3) for the Employed Labour Force Aged 15 Years and Over, in Private Households</t>
  </si>
  <si>
    <t>Profession - Classification nationale des professions (CNP) 2011 (11), plus haut certificat, diplôme ou grade (15), principal domaine d'études - Classification des programmes d'enseignement (CPE) 2011 (82), groupes d'âge (13B) et sexe (3) pour la population active occupée âgée de 15 ans et plus, dans les ménages privés</t>
  </si>
  <si>
    <t>Occupation - National Occupational Classification (NOC) 2011-Skill-level Category (6), Mobility Status 5 Years Ago (8), Province or Territory of Residence 5 Years Ago (14), Age Groups (13B) and Sex (3) for the Employed Labour Force Aged 15 Years and Over Excluding External Migrants, in Private Households</t>
  </si>
  <si>
    <t>Profession - Classification nationale des professions (CNP) 2011-Catégorie de niveau de compétences (6), mobilité 5 ans auparavant (8), province ou territoire de résidence 5 ans auparavant (14), groupes d'âge (13B) et sexe (3) pour la population active occupée âgée de 15 ans et plus excluant les migrants externes, dans les ménages privés</t>
  </si>
  <si>
    <t>Labour Force Status (8), Highest Certificate, Diploma or Degree (15), Major Field of Study - Classification of Instructional Programs (CIP) 2011 (82), Location of Study Compared with Province or Territory of Residence (6), Age Groups (13B) and Sex (3) for the Population Aged 15 Years and Over, in Private Households</t>
  </si>
  <si>
    <t>Situation d'activité (8), plus haut certificat, diplôme ou grade (15), principal domaine d'études - Classification des programmes d'enseignement (CPE) 2011 (82), lieu des études comparé à la province ou au territoire de residence (6), groupes d'âge (13B) et sexe (3) pour la population âgée de 15 ans et plus, dans les ménages privés</t>
  </si>
  <si>
    <t>Labour Force Status (8), Visible Minority (15), Immigrant Status and Period of Immigration (10), Highest Certificate, Diploma or Degree (7), Age Groups (13B) and Sex (3) for the Population Aged 15 Years and Over, in Private Households</t>
  </si>
  <si>
    <t>Situation d'activité (8), minorités visibles (15), statut d'immigrant et période d'immigration (10), plus haut certificat, diplôme ou grade (7), groupes d'âge (13B) et sexe (3) pour la population âgée de 15 ans et plus, dans les ménages privés</t>
  </si>
  <si>
    <t>Labour Force Status (8), Highest Certificate, Diploma or Degree (15), Aboriginal Identity (8), Age Groups (13B) and Sex (3) for the Population Aged 15 Years and Over, in Private Households</t>
  </si>
  <si>
    <t>Situation d'activité (8), plus haut certificat, diplôme ou grade (15), identité autochtone (8), groupes d'âge (13B) et sexe (3) pour la population âgée de 15 ans et plus, dans les ménages privés</t>
  </si>
  <si>
    <t>Highest Certificate, Diploma or Degree (15), Age Groups (13B), Major Field of Study - Classification of Instructional Programs (CIP) 2011 (14), Location of Study (29), Attendance at School (3) and Sex (3) for the Population Aged 15 Years and Over, in Private Households</t>
  </si>
  <si>
    <t>Plus haut certificat, diplôme ou grade (15), groupes d'âge (13B), principal domaine d'études - Classification des programmes d'enseignement (CPE) 2011 (14), lieu des études (29), fréquentation scolaire (3) et sexe (3) pour la population âgée de 15 ans et plus, dans les ménages privés</t>
  </si>
  <si>
    <t>Major Field of Study - Classification of Instructional Programs (CIP) 2011 (432), Highest Certificate, Diploma or Degree (7), Age Groups (8B) and Sex (3) for the Population Aged 15 Years and Over in Private Households</t>
  </si>
  <si>
    <t>Principal domaine d'études - Classification des programmes d'enseignement (CPE) 2011 (432), plus haut certificat, diplôme ou grade (7), groupes d'âge (8B) et sexe (3) pour la population âgée de 15 ans et plus dans les ménages privés</t>
  </si>
  <si>
    <t>Highest Certificate, Diploma or Degree (15), Immigrant Status and Period of Immigration (11), Labour Force Status (8), Location of Study (29), Age Groups (13B) and Sex (3) for the Population Aged 15 Years and Over, in Private Households</t>
  </si>
  <si>
    <t>Plus haut certificat, diplôme ou grade (15), statut d'immigrant et période d'immigration (11), situation d'activité (8), lieu des études (29), groupes d'âge (13B) et sexe (3) pour la population âgée de 15 ans et plus, dans les ménages privés</t>
  </si>
  <si>
    <t>STEM Groupings, Major Field of Study - Classification of Instructional Programs (CIP) 2011 (8), Labour Force Status (8), Highest Certificate, Diploma or Degree (7), Immigrant Status and Period of Immigration (11), Location of Study Compared with Province or Territory of Residence (6), Age Groups (13B) and Sex (3) for the Population Aged 15 Years and Over, in Private Households</t>
  </si>
  <si>
    <t>Regroupements STGM, principal domaine d'études - Classification des programmes d'enseignement (CPE) 2011 (8), situation d'activité (8), plus haut certificat, diplôme ou grade (7), statut d'immigrant et période d'immigration (11), lieu des études comparé à la province ou au territoire de résidence (6), groupes d'âge (13B) et sexe (3) pour la population âgée de 15 ans et plus, dans les ménages privés</t>
  </si>
  <si>
    <t>Secondary (High) School Diploma or Equivalent (14), Labour Force Status (8), Aboriginal Identity (8), Area of Residence: On Reserve (3), Registered or Treaty Indian Status (3), Age Groups (13B) and Sex (3) for the Population Aged 15 Years and Over, in Private Households</t>
  </si>
  <si>
    <t>Diplôme d'études secondaires ou l'équivalent (14), situation d'activité (8), identité autochtone (8), région de résidence : Réserve (3), statut d'Indien inscrit ou des traités (3), groupes d'âge (13B) et sexe (3) pour la population âgée de 15 ans et plus, dans les ménages privés</t>
  </si>
  <si>
    <t>Secondary (High) School Diploma or Equivalent (14), Labour Force Status (8), Aboriginal Identity (8), Area of Residence: Inuit Nunangat (7), Age Groups (13B) and Sex (3) for the Population Aged 15 Years and Over, in Private Households</t>
  </si>
  <si>
    <t>Diplôme d'études secondaires ou l'équivalent (14), situation d'activité (8), identité autochtone (8), régions de résidence : Inuit Nunangat (7), groupes d'âge (13B) et sexe (3) pour la population âgée de 15 ans et plus, dans les ménages privés</t>
  </si>
  <si>
    <t>Highest Certificate, Diploma or Degree (15), Aboriginal Identity (8), Major Field of Study - Classification of Instructional Programs (CIP) 2011 (14), Attendance at School (3), Age Groups (13B) and Sex (3) for the Population Aged 15 Years and Over, in Private Households</t>
  </si>
  <si>
    <t>Plus haut certificat, diplôme ou grade (15), identité autochtone (8), principal domaine d'études - Classification des programmes d'enseignement (CPE) 2011 (14), fréquentation scolaire (3), groupes d'âge (13B) et sexe (3) pour la population âgée de 15 ans et plus, dans les ménages privés</t>
  </si>
  <si>
    <t>Highest Certificate, Diploma or Degree (15), Age Groups (8B), Major Field of Study - Classification of Instructional Programs (CIP) 2011 (14), Labour Force Status (8), Location of Study Compared with Province or Territory of Residence (6), Attendance at School (3) and Sex (3) for the Population Aged 15 Years and Over, in Private Households</t>
  </si>
  <si>
    <t>Plus haut certificat, diplôme ou grade (15), groupes d'âge (8B), principal domaine d'études - Classification des programmes d'enseignement (CPE) 2011 (14), situation d'activité (8), lieu des études comparé à la province ou au territoire de résidence (6), fréquentation scolaire (3) et sexe (3) pour la population âgée de 15 ans et plus, dans les ménages privés</t>
  </si>
  <si>
    <t>Major Field of Study - Classification of Instructional Programs (CIP) 2011 (82), Immigrant Status and Period of Immigration (11), Labour Force Status (8), Highest Certificate, Diploma or Degree (10B), Age Groups (8B) and Sex (3) for the Population Aged 15 Years and Over, in Private Households</t>
  </si>
  <si>
    <t>Principal domaine d'études - Classification des programmes d'enseignement (CPE) 2011 (82), statut d'immigrant et période d'immigration (11), situation d'activité (8), plus haut certificat, diplôme ou grade (10B), groupes d'âge (8B) et sexe (3) pour la population âgée de 15 ans et plus, dans les ménages privés</t>
  </si>
  <si>
    <t>Mobility Status 5 Years Ago (9), Mother Tongue (8), Legal Marital Status (6), Common-law Status (3), Age Groups (16) and Sex (3) for the Population Aged 5 Years and Over in Private Households</t>
  </si>
  <si>
    <t>Mobilité 5 ans auparavant (9), langue maternelle (8), état matrimonial légal (6), union libre (3), groupes d'âge (16) et sexe (3) pour la population âgée de 5 ans et plus dans les ménages privés</t>
  </si>
  <si>
    <t>Components of Migration (In- and Out-): Mobility 5 Years Ago (7), Mother Tongue (8), Age Groups (16) and Sex (3) for Migrants Aged 5 Years and Over in Private Households</t>
  </si>
  <si>
    <t>Composantes de migration (entrants et sortants) : Mobilité 5 ans auparavant (7), langue maternelle (8), groupes d'âge (16) et sexe (3) pour les migrants âgés de 5 ans et plus dans les ménages privés</t>
  </si>
  <si>
    <t>Mobility Status 1 Year Ago (9), Mother Tongue (8), Legal Marital Status (6), Common-law Status (3), Age Groups (17B) and Sex (3) for the Population Aged 1 Year and Over in Private Households</t>
  </si>
  <si>
    <t>Mobilité 1 an auparavant (9), langue maternelle (8), état matrimonial légal (6), union libre (3), groupes d'âge (17B) et sexe (3) pour la population âgée de 1 an et plus dans les ménages privés</t>
  </si>
  <si>
    <t>Components of Migration (In- and Out-): Mobility 1 Year Ago (7), Mother Tongue (8), Age Groups (17B) and Sex (3) for Migrants Aged 1 Year and Over in Private Households</t>
  </si>
  <si>
    <t>Composantes de migration (entrants et sortants) : Mobilité 1 an auparavant (7), langue maternelle (8), groupes d'âge (17B) et sexe (3) pour les migrants âgés de 1 an et plus dans les ménages privés</t>
  </si>
  <si>
    <t>Province or Territory of Residence 1 Year Ago (14), Mother Tongue (8), Age Groups (17B) and Sex (3) for the Interprovincial Migrants Aged 1 Year and Over in Private Households</t>
  </si>
  <si>
    <t>Province ou territoire de résidence 1 an auparavant (14), langue maternelle (8), groupes d'âge (17B) et sexe (3) pour les migrants interprovinciaux âgés de 1 an et plus dans les ménages privés</t>
  </si>
  <si>
    <t>Province or Territory of Residence 5 Years Ago (14), Mother Tongue (8), Age Groups (16) and Sex (3) for the Interprovincial Migrants Aged 5 Years and Over in Private Households</t>
  </si>
  <si>
    <t>Province ou territoire de résidence 5 ans auparavant (14), langue maternelle (8), groupes d'âge (16) et sexe (3) pour les migrants interprovinciaux âgés de 5 ans et plus dans les ménages privés</t>
  </si>
  <si>
    <t>Housing Tenure (4), Household Size (8), Condominium Status (3), Structural Type of Dwelling (10), Period of Construction (11), Condition of Dwelling (4) and Number of Bedrooms (5) for Private Households</t>
  </si>
  <si>
    <t>Mode d'occupation (4), taille du ménage (8), statut de condominium (3), type de construction résidentielle (10), période de construction (11), état du logement (4) et nombre de chambres à coucher (5) pour les ménages privés</t>
  </si>
  <si>
    <t>Housing Suitability (6), Household Size (8), Housing Tenure (4), Number of Persons per Room (5), Number of Rooms (11), Number of Bedrooms (5) and Household Type (17) for Private Households</t>
  </si>
  <si>
    <t>Taille convenable du logement (6), taille du ménage (8), mode d'occupation (4), nombre de personnes par pièce (5), nombre de pièces (11), nombre de chambres à coucher (5) et genre de ménage (17) pour les ménages privés</t>
  </si>
  <si>
    <t>Age Groups of Primary Household Maintainer (13), Household Total Income Groups in 2010 (11), Housing Tenure (4), Shelter-cost-to-income Ratio (5), Housing Suitability (3), Condition of Dwelling (3) and Household Type (17) for Private Households</t>
  </si>
  <si>
    <t>Groupes d'âge du principal soutien du ménage (13), tranches de revenu total du ménage en 2010 (11), mode d'occupation (4), rapport des frais de logement au revenu (5), taille convenable du logement (3), état du logement (3) et genre de ménage (17) pour les ménages privés</t>
  </si>
  <si>
    <t>Age Groups of Primary Household Maintainer (13), Household Mobility Status 5 Years Ago (5), Household Total Income Groups in 2010 (11), Condominium Status (3), Number of Rooms (11) and Household Type (17) for Owner-households in Private Dwellings</t>
  </si>
  <si>
    <t>Groupes d'âge du principal soutien du ménage (13), mobilité du ménage 5 ans auparavant (5), tranches de revenu total du ménage en 2010 (11), statut de condominium (3), nombre de pièces (11) et genre de ménage (17) pour les ménages propriétaires dans les logements privés</t>
  </si>
  <si>
    <t>Value of Dwelling (14), Household Mobility Status 5 Years Ago (5), Structural Type of Dwelling (10), Presence of Mortgage (3), Condominium Status (3) and Shelter-cost-to-income Ratio (9) for Owner-households in Non-farm, Non-reserve Private Dwellings</t>
  </si>
  <si>
    <t>Valeur du logement (14), mobilité du ménage 5 ans auparavant (5), type de construction résidentielle (10), présence d'une hypothèque (3), statut de condominium (3) et rapport des frais de logement au revenu (9) pour les ménages propriétaires dans les logements privés non agricoles et hors réserve</t>
  </si>
  <si>
    <t>Shelter Cost Groups (11), Household Total Income Groups in 2010 (11), Shelter-cost-to-income Ratio (9), Housing Tenure Including Presence of Mortgage and Subsidized Housing (7) and Household Type (17) for Owner and Tenant Households in Non-farm, Non-reserve Private Dwellings</t>
  </si>
  <si>
    <t>Tranches de coûts d'habitation (11), tranches de revenu total du ménage en 2010 (11), rapport des frais de logement au revenu (9), mode d'occupation incluant présence d'une hypothèque et logement subventionné (7) et genre de ménage (17) pour les ménages propriétaires et locataires dans les logements privés non agricoles et hors réserve</t>
  </si>
  <si>
    <t>Selected Demographic, Income and Sociocultural Characteristics (109), Income Statistics in 2010 (3) and Income Sources (16) for the Population Aged 15 Years and Over in Private Households</t>
  </si>
  <si>
    <t>Certaines caractéristiques démographiques, du revenu et socioculturelles (109), statistiques du revenu en 2010 (3) et sources de revenu (16) pour la population âgée de 15 ans et plus dans les ménages privés</t>
  </si>
  <si>
    <t>Selected Economic Family and Persons not in Economic Family Characteristics (55), Income Statistics in 2010 (4A) and Income Sources (16) for the Economic Families and Persons not in Economic Families Aged 15 Years and Over in Private Households</t>
  </si>
  <si>
    <t>Certaines caractéristiques des familles économiques et des personnes hors famille économique (55), statistiques du revenu en 2010(4A) et sources de revenu (16) pour les familles économiques et les personnes hors famille économique âgées de 15 ans et plus dans les ménages privés</t>
  </si>
  <si>
    <t>Selected Demographic, Income and Sociocultural Characteristics (109) and Number Reporting and Aggregate Amount Reported from Each Source in 2010 (35) for the Population Aged 15 Years and Over in Private Households</t>
  </si>
  <si>
    <t>Certaines caractéristiques démographiques, du revenu et socioculturelles (109) et nombre déclarant chaque source de revenu et montant agrégé provenant de chaque source en 2010 (35) pour la population âgée de 15 ans et plus dans les ménages privés</t>
  </si>
  <si>
    <t>Selected Demographic, Sociocultural and Labour Characteristics (1411), Income Statistics in 2010 (3B) and Total Income Groups (7) for the Population Aged 15 Years and Over in Private Households</t>
  </si>
  <si>
    <t>Certaines caractéristiques démographiques, socioculturelles et du travail (1411), statistiques du revenu en 2010 (3B) et tranches de revenu total (7) pour la population âgée de 15 ans et plus dans les ménages privés</t>
  </si>
  <si>
    <t>Selected Demographic, Sociocultural and Labour Characteristics (168), Income Statistics in 2010 (3B) and Total Income Groups (7) for the Population Aged 15 Years and Over in Private Households</t>
  </si>
  <si>
    <t>Certaines caractéristiques démographiques, socioculturelles et du travail (168), statistiques du revenu en 2010 (3B) et tranches de revenu total (7) pour la population âgée de 15 ans et plus dans les ménages privés</t>
  </si>
  <si>
    <t>Selected Demographic, Sociocultural, Income and Labour Characteristics (334) and Low-income Geographic Concentration in 2010 (6) for the Population in Private Households</t>
  </si>
  <si>
    <t>Certaines caractéristiques démographiques, socioculturelles, du revenu et du travail (334) et concentration géographique du faible revenu en 2010 (6) pour la population dans les ménages privés</t>
  </si>
  <si>
    <t>Economic Family Income in 2010 (33), Economic Family Structure (11) and Selected Economic Family Characteristics (16) for the Economic Families in Private Households</t>
  </si>
  <si>
    <t>Revenu de la famille économique en 2010 (33), structure de la famille économique (11) et certaines caractéristiques de la famille économique (16) pour les familles économiques dans les ménages privés</t>
  </si>
  <si>
    <t>Income Groups in 2010 (27), Sex (3) and Age Groups (5) for the Persons not in Economic Families Aged 15 Years and Over in Private Households</t>
  </si>
  <si>
    <t>Tranches de revenu en 2010 (27), sexe (3) et groupes d'âge (5) pour les personnes hors famille économique âgées de 15 ans et plus dans les ménages privés</t>
  </si>
  <si>
    <t>Income in 2010 (34), Age Groups (10B), Sex (3) and Highest Certificate, Diploma or Degree (11) for the Population Aged 15 Years and Over in Private Households</t>
  </si>
  <si>
    <t>Revenu en 2010 (34), groupes d'âge (10B), sexe (3) et plus haut certificat, diplôme ou grade (11) pour la population âgée de 15 ans et plus dans les ménages privés</t>
  </si>
  <si>
    <t>Income and Earnings Statistics in 2010 (16), Age Groups (8C), Sex (3), Work activity in 2010 (3), Highest Certificate, Diploma or Degree (6) and Selected Sociocultural Characteristics (60) for the Population Aged 15 Years and Over in Private Households</t>
  </si>
  <si>
    <t>Statistiques du revenu et des gains en 2010 (16), groupes d'âge (8C), sexe (3), travail en 2010 (3), plus haut certificat, diplôme ou grade (6) et certaines caractéristiques socioculturelles (60) pour la population âgée de 15 ans et plus dans les ménages privés</t>
  </si>
  <si>
    <t>Employment Income Statistics in 2010 (7), Sex (3), Work Activity in 2010 (3), Highest Certificate, Diploma or Degree (6) and Occupation - National Occupational Classification (NOC) 2011 (693) for the Population Aged 15 Years and Over in Private Households</t>
  </si>
  <si>
    <t>Statistiques du revenu d'emploi en 2010 (7), sexe (3), travail en 2010 (3), plus haut certificat, diplôme ou grade (6) et profession - Classification nationale des professions (693) pour la population âgée de 15 ans et plus dans les ménages privés</t>
  </si>
  <si>
    <t>Selected Demographic, Sociocultural, Education and Labour Characteristics (322), Sex (3) and Income Status in 2010 (6) for the Population in Private Households</t>
  </si>
  <si>
    <t>Certaines caractéristiques démographiques, socioculturelles, de scolarité et du travail (322), sexe (3) et catégorie de revenu en 2010 (6) pour la population dans les ménages privés</t>
  </si>
  <si>
    <t>Employment Income Statistics in 2010 (7), Sex (3), Work Activity in 2010 (3), Highest Certificate, Diploma or Degree (6) and Industry - North American Industry Classification System (NAICS) 2007 (104) for the Population Aged 15 Years and Over in Private Households</t>
  </si>
  <si>
    <t>Statistiques du revenu d'emploi en 2010 (7), sexe (3), travail en 2010 (3), plus haut certificat, diplôme ou grade (6) et Industrie - Système de classification des industries de l'Amérique du Nord (SCIAN) 2007 (104) pour la population âgée de 15 ans et plus dans les ménages privés</t>
  </si>
  <si>
    <t>s</t>
  </si>
  <si>
    <t>e</t>
  </si>
  <si>
    <t>se</t>
  </si>
  <si>
    <t>PT</t>
  </si>
  <si>
    <t>CD</t>
  </si>
  <si>
    <t>CSD</t>
  </si>
  <si>
    <t>CAN</t>
  </si>
  <si>
    <t>CMA</t>
  </si>
  <si>
    <t>URL</t>
  </si>
  <si>
    <t>http://www12.statcan.gc.ca/global/URLRedirect.cfm?lang=F&amp;ips=99-010-X2011026</t>
  </si>
  <si>
    <t>http://www12.statcan.gc.ca/global/URLRedirect.cfm?lang=F&amp;ips=99-010-X2011027</t>
  </si>
  <si>
    <t>http://www12.statcan.gc.ca/global/URLRedirect.cfm?lang=F&amp;ips=99-010-X2011028</t>
  </si>
  <si>
    <t>http://www12.statcan.gc.ca/global/URLRedirect.cfm?lang=F&amp;ips=99-010-X2011029</t>
  </si>
  <si>
    <t>http://www12.statcan.gc.ca/global/URLRedirect.cfm?lang=F&amp;ips=99-010-X2011031</t>
  </si>
  <si>
    <t>http://www12.statcan.gc.ca/global/URLRedirect.cfm?lang=F&amp;ips=99-010-X2011032</t>
  </si>
  <si>
    <t>http://www12.statcan.gc.ca/global/URLRedirect.cfm?lang=F&amp;ips=99-010-X2011033</t>
  </si>
  <si>
    <t>http://www12.statcan.gc.ca/global/URLRedirect.cfm?lang=F&amp;ips=99-010-X2011034</t>
  </si>
  <si>
    <t>http://www12.statcan.gc.ca/global/URLRedirect.cfm?lang=E&amp;ips=99-011-X2011026</t>
  </si>
  <si>
    <t>http://www12.statcan.gc.ca/global/URLRedirect.cfm?lang=F&amp;ips=99-011-X2011027</t>
  </si>
  <si>
    <t>http://www12.statcan.gc.ca/global/URLRedirect.cfm?lang=F&amp;ips=99-011-X2011028</t>
  </si>
  <si>
    <t>http://www12.statcan.gc.ca/global/URLRedirect.cfm?lang=F&amp;ips=99-011-X2011029</t>
  </si>
  <si>
    <t>http://www12.statcan.gc.ca/global/URLRedirect.cfm?lang=F&amp;ips=99-011-X2011030</t>
  </si>
  <si>
    <t>http://www12.statcan.gc.ca/global/URLRedirect.cfm?lang=F&amp;ips=99-011-X2011031</t>
  </si>
  <si>
    <t>http://www12.statcan.gc.ca/global/URLRedirect.cfm?lang=F&amp;ips=99-011-X2011032</t>
  </si>
  <si>
    <t>http://www12.statcan.gc.ca/global/URLRedirect.cfm?lang=F&amp;ips=99-011-X2011033</t>
  </si>
  <si>
    <t>http://www12.statcan.gc.ca/global/URLRedirect.cfm?lang=F&amp;ips=99-012-X2011026</t>
  </si>
  <si>
    <t>http://www12.statcan.gc.ca/global/URLRedirect.cfm?lang=F&amp;ips=99-012-X2011027</t>
  </si>
  <si>
    <t>http://www12.statcan.gc.ca/global/URLRedirect.cfm?lang=F&amp;ips=99-012-X2011028</t>
  </si>
  <si>
    <t>http://www12.statcan.gc.ca/global/URLRedirect.cfm?lang=F&amp;ips=99-012-X2011029</t>
  </si>
  <si>
    <t>http://www12.statcan.gc.ca/global/URLRedirect.cfm?lang=F&amp;ips=99-012-X2011030</t>
  </si>
  <si>
    <t>http://www12.statcan.gc.ca/global/URLRedirect.cfm?lang=F&amp;ips=99-012-X2011031</t>
  </si>
  <si>
    <t>http://www12.statcan.gc.ca/global/URLRedirect.cfm?lang=F&amp;ips=99-012-X2011032</t>
  </si>
  <si>
    <t>http://www12.statcan.gc.ca/global/URLRedirect.cfm?lang=F&amp;ips=99-012-X2011033</t>
  </si>
  <si>
    <t>http://www12.statcan.gc.ca/global/URLRedirect.cfm?lang=F&amp;ips=99-012-X2011034</t>
  </si>
  <si>
    <t>http://www12.statcan.gc.ca/global/URLRedirect.cfm?lang=F&amp;ips=99-012-X2011035</t>
  </si>
  <si>
    <t>http://www12.statcan.gc.ca/global/URLRedirect.cfm?lang=F&amp;ips=99-012-X2011036</t>
  </si>
  <si>
    <t>http://www12.statcan.gc.ca/global/URLRedirect.cfm?lang=F&amp;ips=99-012-X2011037</t>
  </si>
  <si>
    <t>http://www12.statcan.gc.ca/global/URLRedirect.cfm?lang=F&amp;ips=99-012-X2011038</t>
  </si>
  <si>
    <t>http://www12.statcan.gc.ca/global/URLRedirect.cfm?lang=F&amp;ips=99-012-X2011039</t>
  </si>
  <si>
    <t>http://www12.statcan.gc.ca/global/URLRedirect.cfm?lang=F&amp;ips=99-012-X2011040</t>
  </si>
  <si>
    <t>http://www12.statcan.gc.ca/global/URLRedirect.cfm?lang=F&amp;ips=99-012-X2011041</t>
  </si>
  <si>
    <t>http://www12.statcan.gc.ca/global/URLRedirect.cfm?lang=F&amp;ips=99-012-X2011042</t>
  </si>
  <si>
    <t>http://www12.statcan.gc.ca/global/URLRedirect.cfm?lang=F&amp;ips=99-012-X2011043</t>
  </si>
  <si>
    <t>http://www12.statcan.gc.ca/global/URLRedirect.cfm?lang=F&amp;ips=99-012-X2011044</t>
  </si>
  <si>
    <t>http://www12.statcan.gc.ca/global/URLRedirect.cfm?lang=F&amp;ips=99-012-X2011045</t>
  </si>
  <si>
    <t>http://www12.statcan.gc.ca/global/URLRedirect.cfm?lang=F&amp;ips=99-012-X2011046</t>
  </si>
  <si>
    <t>http://www12.statcan.gc.ca/global/URLRedirect.cfm?lang=F&amp;ips=99-012-X2011047</t>
  </si>
  <si>
    <t>http://www12.statcan.gc.ca/global/URLRedirect.cfm?lang=F&amp;ips=99-012-X2011048</t>
  </si>
  <si>
    <t>http://www12.statcan.gc.ca/global/URLRedirect.cfm?lang=F&amp;ips=99-012-X2011049</t>
  </si>
  <si>
    <t>http://www12.statcan.gc.ca/global/URLRedirect.cfm?lang=F&amp;ips=99-012-X2011050</t>
  </si>
  <si>
    <t>http://www12.statcan.gc.ca/global/URLRedirect.cfm?lang=F&amp;ips=99-012-X2011051</t>
  </si>
  <si>
    <t>http://www12.statcan.gc.ca/global/URLRedirect.cfm?lang=F&amp;ips=99-012-X2011052</t>
  </si>
  <si>
    <t>http://www12.statcan.gc.ca/global/URLRedirect.cfm?lang=F&amp;ips=99-012-X2011053</t>
  </si>
  <si>
    <t>http://www12.statcan.gc.ca/global/URLRedirect.cfm?lang=F&amp;ips=99-012-X2011054</t>
  </si>
  <si>
    <t>http://www12.statcan.gc.ca/global/URLRedirect.cfm?lang=F&amp;ips=99-013-X2011026</t>
  </si>
  <si>
    <t>http://www12.statcan.gc.ca/global/URLRedirect.cfm?lang=F&amp;ips=99-013-X2011027</t>
  </si>
  <si>
    <t>http://www12.statcan.gc.ca/global/URLRedirect.cfm?lang=F&amp;ips=99-013-X2011028</t>
  </si>
  <si>
    <t>http://www12.statcan.gc.ca/global/URLRedirect.cfm?lang=F&amp;ips=99-013-X2011029</t>
  </si>
  <si>
    <t>http://www12.statcan.gc.ca/global/URLRedirect.cfm?lang=F&amp;ips=99-013-X2011030</t>
  </si>
  <si>
    <t>http://www12.statcan.gc.ca/global/URLRedirect.cfm?lang=F&amp;ips=99-013-X2011031</t>
  </si>
  <si>
    <t>http://www12.statcan.gc.ca/global/URLRedirect.cfm?lang=F&amp;ips=99-014-X2011026</t>
  </si>
  <si>
    <t>http://www12.statcan.gc.ca/global/URLRedirect.cfm?lang=F&amp;ips=99-014-X2011027</t>
  </si>
  <si>
    <t>http://www12.statcan.gc.ca/global/URLRedirect.cfm?lang=F&amp;ips=99-014-X2011028</t>
  </si>
  <si>
    <t>http://www12.statcan.gc.ca/global/URLRedirect.cfm?lang=F&amp;ips=99-014-X2011029</t>
  </si>
  <si>
    <t>http://www12.statcan.gc.ca/global/URLRedirect.cfm?lang=F&amp;ips=99-014-X2011030</t>
  </si>
  <si>
    <t>http://www12.statcan.gc.ca/global/URLRedirect.cfm?lang=F&amp;ips=99-014-X2011031</t>
  </si>
  <si>
    <t>http://www12.statcan.gc.ca/global/URLRedirect.cfm?lang=F&amp;ips=99-014-X2011032</t>
  </si>
  <si>
    <t>http://www12.statcan.gc.ca/global/URLRedirect.cfm?lang=F&amp;ips=99-014-X2011033</t>
  </si>
  <si>
    <t>http://www12.statcan.gc.ca/global/URLRedirect.cfm?lang=F&amp;ips=99-014-X2011034</t>
  </si>
  <si>
    <t>http://www12.statcan.gc.ca/global/URLRedirect.cfm?lang=F&amp;ips=99-014-X2011035</t>
  </si>
  <si>
    <t>http://www12.statcan.gc.ca/global/URLRedirect.cfm?lang=F&amp;ips=99-014-X2011036</t>
  </si>
  <si>
    <t>http://www12.statcan.gc.ca/global/URLRedirect.cfm?lang=F&amp;ips=99-014-X2011037</t>
  </si>
  <si>
    <t>http://www12.statcan.gc.ca/global/URLRedirect.cfm?lang=F&amp;ips=99-014-X2011038</t>
  </si>
  <si>
    <t>http://www12.statcan.gc.ca/global/URLRedirect.cfm?lang=F&amp;ips=99-014-X2011039</t>
  </si>
  <si>
    <t>http://www12.statcan.gc.ca/global/URLRedirect.cfm?lang=F&amp;ips=99-014-X2011040</t>
  </si>
  <si>
    <t>http://www12.statcan.gc.ca/global/URLRedirect.cfm?lang=F&amp;ips=99-014-X2011041</t>
  </si>
  <si>
    <t>http://www12.statcan.gc.ca/global/URLRedirect.cfm?lang=F&amp;ips=99-014-X2011042</t>
  </si>
  <si>
    <t>http://www12.statcan.gc.ca/global/URLRedirect.cfm?lang=F&amp;ips=99-014-X2011043</t>
  </si>
  <si>
    <t>http://www12.statcan.gc.ca/global/URLRedirect.cfm?lang=F&amp;ips=99-014-X2011044</t>
  </si>
  <si>
    <t>f</t>
  </si>
  <si>
    <t>Note</t>
  </si>
  <si>
    <t>population in private hosueholds</t>
  </si>
  <si>
    <t>population aged 15 years and over who worked since 2010, in private households</t>
  </si>
  <si>
    <t>employed labour force aged 15 years and over, in private households</t>
  </si>
  <si>
    <t>employed labour force aged 15 years and over having a usual place of work or no fixed workplace address, in private households</t>
  </si>
  <si>
    <t>employed labour force aged 15 years and over having a usual place of work</t>
  </si>
  <si>
    <t>employed labour force aged 15 years and over excluding external migrants, in private households</t>
  </si>
  <si>
    <t>Population aged 15 years and over, in private households</t>
  </si>
  <si>
    <t>population aged 5 years and over in private households</t>
  </si>
  <si>
    <t>migrants aged 5 years and over in private households</t>
  </si>
  <si>
    <t>population aged 1 year and over in private households</t>
  </si>
  <si>
    <t>migrants aged 1 year and over in private households</t>
  </si>
  <si>
    <t>private households</t>
  </si>
  <si>
    <t>for owner-households in private dwellings</t>
  </si>
  <si>
    <t>owner-households in non-farm, non-reserve private dwellings</t>
  </si>
  <si>
    <t>economic families and persons not in economic families aged 15 years and over in private households</t>
  </si>
  <si>
    <t>population aged 15 years and over in private households</t>
  </si>
  <si>
    <t>economic families in private households</t>
  </si>
  <si>
    <t>persons not in economic families aged 15 years and over in private households</t>
  </si>
  <si>
    <t>97-562-XCB2006011%</t>
  </si>
  <si>
    <t>97-559-XCB2006019%</t>
  </si>
  <si>
    <t>97-560-XCB2006025%</t>
  </si>
  <si>
    <t>97-556-XCB2006008%; 97-556-XCB2006009% (combination)</t>
  </si>
  <si>
    <t>97-563-XCB2006005%</t>
  </si>
  <si>
    <t>TGP</t>
  </si>
  <si>
    <t>Target Group Profile of the Francophone population</t>
  </si>
  <si>
    <t>Target Group Profile of the population with difficulty in activities of daily living</t>
  </si>
  <si>
    <t>Target Group Profile of the visible minority population</t>
  </si>
  <si>
    <t>Target Group Profile of the Aboriginal identity population</t>
  </si>
  <si>
    <t>Target Group Profile of recent immigrants</t>
  </si>
  <si>
    <t>Target Group Profile of female lone parents</t>
  </si>
  <si>
    <t>Target Group Profile of the population 65 years and over</t>
  </si>
  <si>
    <t>Target Group Profile of the population living alone</t>
  </si>
  <si>
    <t>Target Group Profile of immigrants</t>
  </si>
  <si>
    <t>TGP-01_fra</t>
  </si>
  <si>
    <t>TGP-02_adl</t>
  </si>
  <si>
    <t>TGP-03_vmn</t>
  </si>
  <si>
    <t>TGP-04_abo</t>
  </si>
  <si>
    <t>TGP-05_rim</t>
  </si>
  <si>
    <t>TGP-06_flp</t>
  </si>
  <si>
    <t>TGP-07_sen</t>
  </si>
  <si>
    <t>TGP-08_lim</t>
  </si>
  <si>
    <t>TGP-09_pla</t>
  </si>
  <si>
    <t>TGP-10_imm</t>
  </si>
  <si>
    <t>TGP-11_chi</t>
  </si>
  <si>
    <t>Target Group Profile of the population aged 0-17</t>
  </si>
  <si>
    <t>EO1213_2006_TGP_1%</t>
  </si>
  <si>
    <t>EO1213_2006_TGP_2%</t>
  </si>
  <si>
    <t>EO1213_2006_TGP_3%</t>
  </si>
  <si>
    <t>EO1213_2006_TGP_4%</t>
  </si>
  <si>
    <t>EO1213_2006_TGP_5%</t>
  </si>
  <si>
    <t>EO1213_2006_TGP_6%</t>
  </si>
  <si>
    <t>EO1213_2006_TGP_7%</t>
  </si>
  <si>
    <t>n</t>
  </si>
  <si>
    <t>mtl</t>
  </si>
  <si>
    <t>tor</t>
  </si>
  <si>
    <t>Francophone population</t>
  </si>
  <si>
    <t>population with difficulty in activities of daily living</t>
  </si>
  <si>
    <t>visible minority population</t>
  </si>
  <si>
    <t>population 65 years and over</t>
  </si>
  <si>
    <t>low income population (LIM-AT)</t>
  </si>
  <si>
    <t>population living alone</t>
  </si>
  <si>
    <t>population aged 0-17</t>
  </si>
  <si>
    <t>recent immigrants</t>
  </si>
  <si>
    <t>female lone parents</t>
  </si>
  <si>
    <t>immigrants</t>
  </si>
  <si>
    <t>UPP-01</t>
  </si>
  <si>
    <t>UPP-02-a</t>
  </si>
  <si>
    <t>UPP-02-b</t>
  </si>
  <si>
    <t>UPP-02-c</t>
  </si>
  <si>
    <t>UPP-02-d</t>
  </si>
  <si>
    <t>UPP-03</t>
  </si>
  <si>
    <t>UPP-04</t>
  </si>
  <si>
    <t>UPP-05-a</t>
  </si>
  <si>
    <t>UPP-05-b</t>
  </si>
  <si>
    <t>UPP-05-c</t>
  </si>
  <si>
    <t>UPP-05-d</t>
  </si>
  <si>
    <t>UPP-06-a</t>
  </si>
  <si>
    <t>UPP-06-b</t>
  </si>
  <si>
    <t>UPP-06-c</t>
  </si>
  <si>
    <t>UPP-07-EF</t>
  </si>
  <si>
    <t>UPP-07-UI</t>
  </si>
  <si>
    <t>UPP-08-EF</t>
  </si>
  <si>
    <t>UPP-08-UI</t>
  </si>
  <si>
    <t>UPP-09-EF-a</t>
  </si>
  <si>
    <t>UPP-09-EF-b</t>
  </si>
  <si>
    <t>UPP-09-UI-a</t>
  </si>
  <si>
    <t>UPP-09-UI-b</t>
  </si>
  <si>
    <t>UPP-10-EF-a</t>
  </si>
  <si>
    <t>UPP-10-EF-b</t>
  </si>
  <si>
    <t>UPP-10-UI-a</t>
  </si>
  <si>
    <t>UPP-10-UI-b</t>
  </si>
  <si>
    <t>UPP-11</t>
  </si>
  <si>
    <t>UPP-12</t>
  </si>
  <si>
    <t>UPP</t>
  </si>
  <si>
    <t>UPP06_Table-01%</t>
  </si>
  <si>
    <t>UPP06_Table-02a%</t>
  </si>
  <si>
    <t>UPP06_Table-02b%</t>
  </si>
  <si>
    <t>UPP06_Table-02c%</t>
  </si>
  <si>
    <t>UPP06_Table-02d%</t>
  </si>
  <si>
    <t>UPP06_Table-03%</t>
  </si>
  <si>
    <t>UPP06_Table-04%</t>
  </si>
  <si>
    <t>UPP06_Table-05a%</t>
  </si>
  <si>
    <t>UPP06_Table-05b%</t>
  </si>
  <si>
    <t>UPP06_Table-05c%</t>
  </si>
  <si>
    <t>UPP06_Table-05d%</t>
  </si>
  <si>
    <t>UPP06_Table-06a%</t>
  </si>
  <si>
    <t>UPP06_Table-06b%</t>
  </si>
  <si>
    <t>UPP06_Table-06c%</t>
  </si>
  <si>
    <t>UPP06_Table-07EF%</t>
  </si>
  <si>
    <t>UPP06_Table-07UI%</t>
  </si>
  <si>
    <t>UPP06_Table-08EF%</t>
  </si>
  <si>
    <t>UPP06_Table-08UI%</t>
  </si>
  <si>
    <t>UPP06_Table-09EFa%</t>
  </si>
  <si>
    <t>UPP06_Table-09EFb%</t>
  </si>
  <si>
    <t>UPP06_Table-09UIa%</t>
  </si>
  <si>
    <t>UPP06_Table-09UIb%</t>
  </si>
  <si>
    <t>UPP06_Table-10EFa%</t>
  </si>
  <si>
    <t>UPP06_Table-10EFb%</t>
  </si>
  <si>
    <t>UPP06_Table-10UIa%</t>
  </si>
  <si>
    <t>UPP06_Table-10UIb%</t>
  </si>
  <si>
    <t>UPP06_Table-11%</t>
  </si>
  <si>
    <t>UPP06_Table-12%</t>
  </si>
  <si>
    <t>Age Groups (34), Sex (3), Income Status Before Tax (3) and Selected Cultural, Activity Limitation and Demographic Characteristics (36) for the Population in Private Households 2006 Census  (20% Sample Data)</t>
  </si>
  <si>
    <t>Ethnic Origin (52), Age Groups (9), Sex (3), Income Status Before Tax (3) and First Official Language Spoken (5) for the Population, 2006 Census  (20% Sample Data)</t>
  </si>
  <si>
    <t>Detailed Language Spoken Most Often at Home (103), Age Groups (9), Sex (3), Income Status Before Tax (3) and First Official Language Spoken (5) for the Population, 2006 Census (20% Sample Data)</t>
  </si>
  <si>
    <t>Ethnic Origin (52), Age Groups (9), Sex (3), Income Status Before Tax (3) and Knowledge of Official Languages (5) for the Population, 2006 Census (20% Sample Data)</t>
  </si>
  <si>
    <t>Detailed Language Spoken Most Often at Home (103), Age Groups (9), Sex (3), Income Status Before Tax (3) and Knowledge of Official Languages (5) for the Population, 2006 Census (20% Sample Data)</t>
  </si>
  <si>
    <t>Age Groups (8), Sex (3), Income Status Before Tax (3) and Selected Educational and Labour Force Characteristics (84) for the Population 15 Years and Over Living in Private Households, 2006 Census (20% Sample Data)</t>
  </si>
  <si>
    <t>Age Groups (10), Sex (3), Income Status Before Tax (3), Work Activity (10) and Selected Cultural and Activity Limitation Characteristics (19) for the Population 15 Years and Over Living in Private Households, 2006 Census  (20% Sample Data)</t>
  </si>
  <si>
    <t>Aboriginal Identity (3), Age Groups (8), Sex (3), Income Status Before Tax (3) and Selected Income Characteristics (12) for the Population 15 Years and Over With Income Living in Private Households, 2006 Census (20% Sample Data)</t>
  </si>
  <si>
    <t>Visible Minority Status (3), Age Groups (8), Sex (3), Income Status Before Tax (3) and Selected Income Characteristics (12) for the Population 15 Years and Over With Income Living in Private Households, 2006 Census  (20% Sample Data)</t>
  </si>
  <si>
    <t>Immigrant Status and Period of Immigration (6), Age Groups (8), Sex (3), Income Status Before Tax (3) and Selected Income Characteristics (12) for the Population 15 Years and Over With Income Living in Private Households, 2006 Census  (20% Sample Data)</t>
  </si>
  <si>
    <t>Period of Immigration (6), Age Groups (8), Sex (3), Income Status Before Tax (3) and Selected Income Characteristics (12) for the Immigrant Population 15 Years and Over With Income Living in Private Households , 2006 Census (20% Sample Data)</t>
  </si>
  <si>
    <t>Age Groups (8), Sex (3), Income Status Before Tax (3), Activity Limitation (3) and Selected Labour Force and Income Characteristics (42) for the Population 15 Years and Over in Private Households (Excluding Activity Difficulties or Reductions Not Stated) , 2006 Census (20% Sample Data)</t>
  </si>
  <si>
    <t>Age Groups (8), Sex (3), Income Status Before Tax (3), Visible Minority Status (3) and Selected Labour Force and Income Characteristics (42) for the Population 15 Years and Over in Private Households, 2006 Census (20% Sample Data)</t>
  </si>
  <si>
    <t>Age Groups (8), Sex (3), Income Status Before Tax (3), Aboriginal Identity (3) and Selected Labour Force and Income Characteristics (42) for the Population 15 Years and Over in Private Households, 2006 Census (20% Sample Data)</t>
  </si>
  <si>
    <t>Income Status 2005 Before Tax (UPP)(3), Hours Worked for Pay or Self-employment (4), Unpaid Childcare/Eldercare/Housework (12), User-defined Living Arrangements (5) for Population 15 Years and Over in Economic Families in Private Households, 2006 Census (20% Sample Data)</t>
  </si>
  <si>
    <t>Income Status 2005 Before Tax (UPP) (3), Hours Worked for Pay or Self-employment (4), Unpaid Childcare/Eldercare/Housework (12), for Persons not in Economic Families 15 Years and Over in Private Households, 2006 Census (20% Sample Data)</t>
  </si>
  <si>
    <t>Economic Family Type (5), Income Status 2005 Before Tax (4) and Selected Characteristics (41) for Economic Families in Private Households, 2006 Census (20% Sample Data)</t>
  </si>
  <si>
    <t>Age Groups (5), Sex (3), Income Status 2005 Before Tax (UPP)(3) and Selected Characteristics (20) for Persons not in Economic Families in Private Households, 2006 Census (20% Sample Data)</t>
  </si>
  <si>
    <t>Elderly/Non-Elderly Spouse or Economic Family Reference Person (3), Income Status Before Tax of Economic Family Households (3), Selected Cultural and Activity Limitation Characteristics (11), Presence of Children (5) and Selected Dwelling, Household and Income Characteristics (27) for the Economic Family Households in Non-farm, Non-reserve Private Dwellings, 2006 Census (20% Sample Data)</t>
  </si>
  <si>
    <t>Elderly or Non-Elderly Status of Spouse or Economic Family Reference Person (3), Presence of Children (5), Income Status Before Tax (3), Number Reporting and Aggregate Amount Reported for Selected Sources of Economic Family Income (10) and Selected Cultural and Activity Limitation Characteristics (11) for the Economic Families in Private Households, 2006 Census (20% Sample Data)</t>
  </si>
  <si>
    <t>Age Groups (3), Income Status Before Tax (3), Selected Cultural and Activity Limitation Characteristics (11) and Selected Dwelling, Income and Household Characteristics (27) for Persons 15 Years and Over not in Economic Families in Private Households in Non-farm, Non-reserve Private Dwellings, 2006 Census (20% Sample Data)</t>
  </si>
  <si>
    <t>Age Groups (3), Income Status Before Tax (3), Selected Cultural and Activity Limitation Characteristics (11) and Number Reporting and Aggregate Amount Reported for Selected Sources of Income (10) for the Persons 15 Years and Over not in Economic Families in Private Households, 2006 Census (20% Sample Data)</t>
  </si>
  <si>
    <t>Elderly or Non-Elderly Status of Spouse or Economic Family Reference Person (3), Presence of Children (5), Income Status Before Tax (3), Selected Cultural and Activity Limitation Characteristics (12) and Selected Income Characteristics (25) for the Economic Families in Private Households, 2006 Census (20% Sample Data)</t>
  </si>
  <si>
    <t>Elderly or Non-Elderly Status of Spouse or Economic Family Reference Person (3), Presence of Children (5), Selected Cultural and Activity Limitation Characteristics (12) and Selected Income Deficiency Characteristics (11), for the Economic Families in Private Households , 2006 Census (20% Sample Data)</t>
  </si>
  <si>
    <t>Age Groups (3), Sex (3), Selected Cultural and Activity Limitation Characteristics (11) and Selected Income Deficiency Characteristics (11) for the Persons 15 Years and Over not in Economic Families in Private Households, 2006 Census (20% Sample Data)</t>
  </si>
  <si>
    <t>Age Groups (3), Sex (3), Income Status Before Tax (3), Attendance at School (3) and Selected Cultural and Activity Limitation Characteristics (19) for the Population 15 to 24 Years of Age Living in Private Households, 2006 Census (20% Sample Data)</t>
  </si>
  <si>
    <t>population</t>
  </si>
  <si>
    <t>population 15 years and over living in private households</t>
  </si>
  <si>
    <t>population 15 years and over with income living in private households</t>
  </si>
  <si>
    <t>immigrant population 15 years and over with income living in private households</t>
  </si>
  <si>
    <t>population 15 years and over in private households (excluding activity difficulties or reductions not stated)</t>
  </si>
  <si>
    <t>population 15 years and over in private households</t>
  </si>
  <si>
    <t>population 15 years and over in economic families in private households</t>
  </si>
  <si>
    <t>Income Status Before Tax (4), Economic Family Structure (5) and Number of Economic Family Persons and Age Groups of Children (7) for the Persons in Economic Families in Private Households, 2006 Census (20% Sample Data)</t>
  </si>
  <si>
    <t>Age Groups (3), Sex (3), Income Status Before Tax (3), Selected Cultural and Activity Limitation Characteristics (11) and Selected Income Characteristics (25) for the Persons 15 Years and Over not in Economic Families in Private Households, 2006 Census (20% Sample Data)</t>
  </si>
  <si>
    <t>persons not in economic families in private households</t>
  </si>
  <si>
    <t>economic family households in non-farm, non-reserve private dwellings</t>
  </si>
  <si>
    <t>persons 15 years and over not in economic families in private households in non-farm, non-reserve private dwellings</t>
  </si>
  <si>
    <t>persons 15 years and over not in economic families in private households</t>
  </si>
  <si>
    <t>population 15 to 24 years of age living in private households</t>
  </si>
  <si>
    <t>persons in economic families in private households</t>
  </si>
  <si>
    <t>97-553-XCB2006022</t>
  </si>
  <si>
    <t>97-553-XCB2006027</t>
  </si>
  <si>
    <t>97-554-XCB2006021; 97-554-XCB2006022; 97-554-XCB2006023</t>
  </si>
  <si>
    <t>97-554-XCB2006029; 97-554-XCB2006030; 97-554-XCB2006031; 97-554-XCB2006032</t>
  </si>
  <si>
    <t>97-554-XCB2006033</t>
  </si>
  <si>
    <t>97-554-XCB2006042</t>
  </si>
  <si>
    <t>97-554-XCB2006048</t>
  </si>
  <si>
    <t>97-554-XCB2006050</t>
  </si>
  <si>
    <t>97-554-XCB2006051</t>
  </si>
  <si>
    <t>97-555-XCB2006008</t>
  </si>
  <si>
    <t>97-555-XCB2006027</t>
  </si>
  <si>
    <t>97-555-XCB2006033</t>
  </si>
  <si>
    <t>97-555-XCB2006038</t>
  </si>
  <si>
    <t>97-556-XCB2006008</t>
  </si>
  <si>
    <t>97-556-XCB2006009</t>
  </si>
  <si>
    <t>97-556-XCB2006019a</t>
  </si>
  <si>
    <t>97-556-XCB2006019b</t>
  </si>
  <si>
    <t>97-556-XCB2006021M</t>
  </si>
  <si>
    <t>97-556-XCB2006021F</t>
  </si>
  <si>
    <t>97-557-XCB2006007</t>
  </si>
  <si>
    <t>97-557-XCB2006012</t>
  </si>
  <si>
    <t>97-557-XCB2006018; 97-557-XCB2006019; 97-557-XCB2006020</t>
  </si>
  <si>
    <t>97-558-XCB2006022</t>
  </si>
  <si>
    <t>97-559-XCB2006016</t>
  </si>
  <si>
    <t>97-559-XCB2006019</t>
  </si>
  <si>
    <t>97-559-XCB2006023</t>
  </si>
  <si>
    <t>97-560-XCB2006016</t>
  </si>
  <si>
    <t>97-560-XCB2006024</t>
  </si>
  <si>
    <t>97-560-XCB2006025</t>
  </si>
  <si>
    <t>97-560-XCB2006026</t>
  </si>
  <si>
    <t>97-562-XCB2006009</t>
  </si>
  <si>
    <t>97-562-XCB2006011; 97-562-XCB2006016</t>
  </si>
  <si>
    <t>97-562-XCB2006013</t>
  </si>
  <si>
    <t>97-562-XCB2006014</t>
  </si>
  <si>
    <t>97-563-XCB2006005</t>
  </si>
  <si>
    <t>97-563-XCB2006023</t>
  </si>
  <si>
    <t>97-563-XCB2006028</t>
  </si>
  <si>
    <t>97-561-XCB2006008</t>
  </si>
  <si>
    <t>97-561-XCB2006009</t>
  </si>
  <si>
    <t>Age Groups of Children at Home (15) and Census Family Structure (7) for the Census Families in Private Households</t>
  </si>
  <si>
    <t>Economic Family Status (7), Age Groups (20) and Sex (3) for the Population in Private Households</t>
  </si>
  <si>
    <t>Household Type (11) and Household Size (9) for Private Households</t>
  </si>
  <si>
    <t>Period of Construction (11), Structural Type of Dwelling (10), Housing Tenure (4) and Condition of Dwelling (4) for Occupied Private Dwellings</t>
  </si>
  <si>
    <t>Structural Type of Dwelling (10) and Household Size (9) for Occupied Private Dwellings</t>
  </si>
  <si>
    <t>Age Groups of Primary Household Maintainer (8), Structural Type of Dwelling (10), Sex of Primary Household Maintainer (3) and Housing Tenure (4) for Private Households</t>
  </si>
  <si>
    <t>Household Type (11), Housing Affordability (4) and Housing Tenure and Presence of Mortgage (8) for the Private Households with Household Income Greater than Zero, in Non-farm, Non-reserve Private Dwellings</t>
  </si>
  <si>
    <t>Household Income Groups (14), Owner's Major Payments (9), Age Groups of Primary Household Maintainer (8), Presence of Mortgage (3) and Housing Tenure (3) for the Private Households in Owner-occupied Private Non-farm, Non-reserve Dwellings</t>
  </si>
  <si>
    <t>Owner's Major Payments as a Percentage of 2005 Household Income (10), Household Type (11), Age Groups of Primary Household Maintainer (8) and Presence of Mortgage (3) for the Private Households with Household Income Greater than Zero, in Owner-occupied Private Non-farm, Non-reserve Dwellings</t>
  </si>
  <si>
    <t>Gross Rent as a Percentage of 2005 Household Income (10), Household Type (11) and Age Groups of Primary Household Maintainer (8) for the Private Households with Household Income Greater than Zero, in Tenant-occupied Private Non-farm, Non-reserve Dwellings</t>
  </si>
  <si>
    <t>Language Spoken Most Often at Home (8), Other Language Spoken Regularly at Home (9), Immigrant Status and Period of Immigration (9), Age Groups (17A) and Sex (3) for the Population</t>
  </si>
  <si>
    <t>Detailed Mother Tongue (103), Language Spoken Most Often at Home (8), Other Language Spoken Regularly at Home (9) and Age Groups (7) for the Population</t>
  </si>
  <si>
    <t>Language Used Most Often at Work (8), Other Language Used Regularly at Work (9), Mother Tongue (8) and Immigrant Status and Period of Immigration (9) for the Population 15 Years and Over Who Worked Since 2005</t>
  </si>
  <si>
    <t>Detailed Language Spoken Most Often at Home (103), Other Language Spoken Regularly at Home (9), Generation Status (4) and Sex (3) for the Population 15 Years and Over</t>
  </si>
  <si>
    <t>Mobility Status 1 Year Ago (9), Mother Tongue (8), Age Groups (17B) and Sex (3) for the Population Aged 1 Year and Over</t>
  </si>
  <si>
    <t>Mobility Status 1 Year Ago (9), Legal Marital Status (6), Common-law Status (3), Age Groups (17B) and Sex (3) for the Population Aged 1 Year and Over</t>
  </si>
  <si>
    <t>Census Metropolitan Area and Residual for Province or Territory of Residence 5 Years Ago (49), Immigrant Status and Period of Immigration (9), Place of Birth (33), Age Groups (16) and Sex (1) for the Population Aged 5 Years and Over</t>
  </si>
  <si>
    <t>Census Metropolitan Area and Residual for Province or Territory of Residence 1 Year Ago (49), Labour Force Activity (5), Occupation - National Occupational Classification for Statistics 2006 (13), Highest Certificate, Diploma or Degree (7), Age Groups (14A) and Sex (1) for the Female Population Aged 5 Years and Over</t>
  </si>
  <si>
    <t>Immigrant Status and Period of Immigration (8) and Place of Birth (261) for the Immigrants and Non-permanent Residents</t>
  </si>
  <si>
    <t>Immigrant Status and Place of Birth (38), Sex (3) and Age Groups (10) for the Population</t>
  </si>
  <si>
    <t>Place of Birth (33), Period of Immigration (9), Sex (3) and Age Groups (10) for the Immigrant Population</t>
  </si>
  <si>
    <t>Aboriginal Identity (8), Condition of Dwelling (4), Number of Persons per Room (5), Age Groups (7), Sex (3) and Area of Residence (6) for the Population in Private Households</t>
  </si>
  <si>
    <t>Labour Force Activity (8), Presence of Children by Age Groups (11), Number of Children (5), Age Groups (9), Marital Status (7) and Sex (3) for the Population 15 Years and Over Living in Private Households</t>
  </si>
  <si>
    <t>Labour Force Activity (8), Highest Certificate, Diploma or Degree (14), Aboriginal Identity (8), Age Groups (12A) and Sex (3) for the Population 15 Years and Over</t>
  </si>
  <si>
    <t>Industry - North American Industry Classification for Statistics 2006 (60), Class of Worker (6) and Sex (3) for the Labour Force 15 Years and Over</t>
  </si>
  <si>
    <t>Highest Certificate, Diploma or Degree (14), Location of Study (5), Major Field of Study - Classification of Instructional Programs, 2000 (14), Age Groups (10A) and Sex (3) for the Population 15 Years and Over</t>
  </si>
  <si>
    <t>Labour Force Activity (8), Highest Certificate, Diploma or Degree (14), Location of Study (29), Major Field of Study - Classification of Instructional Programs, 2000 (14), Age Groups (10A) and Sex (3) for the Population 15 Years and Over</t>
  </si>
  <si>
    <t>Immigrant Status and Period of Immigration (9), Labour Force Activity (8), Highest Certificate, Diploma or Degree (7), Location of Study (16), Age Groups (9) and Sex (3) for the Population 15 Years and Over</t>
  </si>
  <si>
    <t>Immigrant Status and Period of Immigration (9), Work Activity in 2005 (14), Highest Certificate, Diploma or Degree (7), Age Groups (9) and Sex (3) for the Population 15 Years and Over</t>
  </si>
  <si>
    <t>Visible Minority Groups (15), Age Groups (10) and Sex (3) for the Population</t>
  </si>
  <si>
    <t>Visible Minority Groups (15), Immigrant Status and Period of Immigration (9), Age Groups (10) and Sex (3) for the Population</t>
  </si>
  <si>
    <t>Labour Force Activity (8), Visible Minority Groups (14), Immigrant Status and Period of Immigration (9A), Age Groups (9) and Sex (3) for the Population 15 Years and Over</t>
  </si>
  <si>
    <t>Work Activity in 2005 (14), Visible Minority Groups (15), Immigrant Status and Period of Immigration (9), Highest Certificate, Diploma or Degree (7), Age Groups (9) and Sex (3) for the Population 15 Years and Over</t>
  </si>
  <si>
    <t>Total Income Groups (23) in Constant (2005) Dollars, Age Groups (7A), Highest Certificate, Diploma or Degree (5) and Sex (3) for the Population 15 Years and Over</t>
  </si>
  <si>
    <t>Family Income Groups (22) in Constant (2005) Dollars and Economic Family Structure (14) for the Economic Families in Private Households</t>
  </si>
  <si>
    <t>Income Status Before Tax and Income Status After Tax (8), Economic Family Structure and Presence of Children for the Economic Families; Sex, Household Living Arrangements and Age Groups for the Persons 15 Years and Over not in Economic Families; and Sex and Age Groups for the Persons in Private Households (88)</t>
  </si>
  <si>
    <t>Commuting Flow: Industry - North American Industry Classification System 2002 (21) and Sex (3) for the Employed Labour Force 15 Years and Over, for Place of Work (CSD) and Place of Residence (CT)</t>
  </si>
  <si>
    <t>Commuting Flow: Mode of Transportation (9) and Sex (3) for the Employed Labour Force 15 Years and Over Having a Usual Place of Work, for Place of Work (CSD) and Place of Residence (CT)</t>
  </si>
  <si>
    <t>mtl; tor</t>
  </si>
  <si>
    <t>census families in private households</t>
  </si>
  <si>
    <t>occupied private dwellings</t>
  </si>
  <si>
    <t>private households with household income greater than zero, in non-farm, non-reserve private dwellings</t>
  </si>
  <si>
    <t>private households in owner-occupied private non-farm, non-reserve dwellings</t>
  </si>
  <si>
    <t>private households with household income greater than zero, in owner-occupied private non-farm, non-reserve dwellings</t>
  </si>
  <si>
    <t>private households with household income greater than zero, in tenant-occupied private non-farm, non-reserve dwellings</t>
  </si>
  <si>
    <t>population 15 years and over who worked since 2005</t>
  </si>
  <si>
    <t>population 15 years and over</t>
  </si>
  <si>
    <t>population aged 1 year and over</t>
  </si>
  <si>
    <t>population aged 5 years and over</t>
  </si>
  <si>
    <t>female population aged 5 years and over</t>
  </si>
  <si>
    <t>Census Metropolitan Area and Residual for Province or Territory of Residence 1 Year Ago (49), Labour Force Activity (5), Occupation - National Occupational Classification for Statistics 2006 (13), Highest Certificate, Diploma or Degree (7), Age Groups (14A) and Sex (1) for the Male Population Aged 15 Years and Over</t>
  </si>
  <si>
    <t>male population aged 15 years and over</t>
  </si>
  <si>
    <t>Census Metropolitan Area and Residual for Province or Territory of Residence 1 Year Ago (49), Labour Force Activity (5), Occupation - National Occupational Classification for Statistics 2006 (13), Highest Certificate, Diploma or Degree (7), Age Groups (14A) and Sex (1) for the Female Population Aged 15 Years and Over</t>
  </si>
  <si>
    <t>female population aged 15 years and over</t>
  </si>
  <si>
    <t>immigrants and non-permanent residents</t>
  </si>
  <si>
    <t>immigrant population</t>
  </si>
  <si>
    <t>labour force 15 years and over</t>
  </si>
  <si>
    <t xml:space="preserve">persons 15 years and over not in economic families; persons in private households </t>
  </si>
  <si>
    <t>employed labour force 15 years and over</t>
  </si>
  <si>
    <t>employed labour force 15 years and over having a usual place of work</t>
  </si>
  <si>
    <t>97-560-XCB2006016% (missing 5 postsecondary categories)</t>
  </si>
  <si>
    <t>97-559-XCB2006023%</t>
  </si>
  <si>
    <t>Place of Work Status (3), Industry - North American Industry Classification System (21), Work Activity (4) for Employed Labour Force 15 Years and Over Having a Usual Place of Work or Working at Home</t>
  </si>
  <si>
    <t>Place of Work Status (3), Occupation - National Occupational Classification for Statistics 2006 (11), Work Activity (4) for Employed Labour Force 15 Years and Over Having a Usual Place of Work or Working at Home</t>
  </si>
  <si>
    <t>Place of Work Status (5), Age Groups (9), Sex (3) for Employed Labour Force 15 Years and Over</t>
  </si>
  <si>
    <t>Mode of Transportation (9), Age Groups (9), Sex (3) for Employed Labour Force 15 Years and Over Having a Usual Place of Work or No Fixed Workplace Address</t>
  </si>
  <si>
    <t>Place of Work Status (7), Industry - North American Industry Classification System (21), Work Activity (4) for Employed Labour Force 15 Years and Over</t>
  </si>
  <si>
    <t>Age Groups (15), Sex (3), Structural Type of Dwelling (10), Tenure (4) for Primary Household Maintainer in Private Households</t>
  </si>
  <si>
    <t>Labour Force Activity (4), Age Groups (15), Sex (3) for Population 15 Years and Over</t>
  </si>
  <si>
    <t>Place of Work Status (3), Total Employment Income Groups (14) for Employed Labour Force 15 Years and Over Having a Usual Place of Work or Working at Home</t>
  </si>
  <si>
    <t>Place of Work Status (3), Total Income Groups (14) for Employed Labour Force 15 Years and Over Having a Usual Place of Work or Working at Home</t>
  </si>
  <si>
    <t>Place of Work Status (3), Age Groups (15), Sex (3) for Employed Labour Force 15 Years and Over Having a Usual Place of Work or Working at Home</t>
  </si>
  <si>
    <t>Place of Work Status (3), Home Language (17) for Employed Labour Force 15 Years and Over Having a Usual Place of Work or Working at Home</t>
  </si>
  <si>
    <t>Place of Work Status (5) for Employed Labour Force 15 Years and Over Having a Usual Place of Work or Working at Home</t>
  </si>
  <si>
    <t>Mode of Transportation (9), Age Groups (15), Sex (3) for Employed Labour Force 15 Years and Over Having a Usual Place of Work</t>
  </si>
  <si>
    <t>Place of Work Status (3),Highest certificate, diploma or degree (14), Sex (3) for Employed Labour Force 15 Years and Over</t>
  </si>
  <si>
    <t>Place of Work Status (3), Work Activity (4), Age (20), Sex (3) for Employed Labour Force 15 Years and Over</t>
  </si>
  <si>
    <t>Place of Work Status (7), Occupation - National Occupational Classification for Statistics (11), Work Activity (4) for Employed Labour Force 15 Years and Over</t>
  </si>
  <si>
    <t>Place of Work Status (7), Total Employment Income Groups (14) for Employed Labour Force 15 Years and Over</t>
  </si>
  <si>
    <t>Place of Work Status (7), Total Income Groups (14) for Employed Labour Force 15 Years and Over</t>
  </si>
  <si>
    <t>Place of Work Status (7), Age Groups (15), Sex (3) for Employed Labour Force 15 Years and Over</t>
  </si>
  <si>
    <t>Place of Work Status (7), Home Language (17) for Employed Labour Force 15 Years and Over</t>
  </si>
  <si>
    <t>Place of Work Status (3B), Mode of Transportation (9), Age Groups (15), Sex (3) for Employed Labour Force 15 Years and Over</t>
  </si>
  <si>
    <t>Place of Work Status (7), Highest certificate, diploma or degree (14), Sex (3) for Employed Labour Force 15 Years and Over</t>
  </si>
  <si>
    <t>Age (123), Sex (3) for Population</t>
  </si>
  <si>
    <t>5 Year Age Groups (20), Sex (3) for Institutional Residents</t>
  </si>
  <si>
    <t>Place of Work Status (3), Occupation - National Occupational Classification for Statistics 2006 (11) for Employed Labour Force 15 Years and Over Having a Usual Place of Work or Working at Home</t>
  </si>
  <si>
    <t>w</t>
  </si>
  <si>
    <t>BC_PoW_T1</t>
  </si>
  <si>
    <t>BC_PoW_T2</t>
  </si>
  <si>
    <t>BC_PoW_T3</t>
  </si>
  <si>
    <t>BC_PoW_T6</t>
  </si>
  <si>
    <t>BC_PoW_T8</t>
  </si>
  <si>
    <t>BC_PoW_T9</t>
  </si>
  <si>
    <t>BC_PoW_T10</t>
  </si>
  <si>
    <t>BC_PoW_T11</t>
  </si>
  <si>
    <t>BC_PoW_T12</t>
  </si>
  <si>
    <t>BC_PoW_T13</t>
  </si>
  <si>
    <t>BC_PoW_T14</t>
  </si>
  <si>
    <t>BC_PoW_T15</t>
  </si>
  <si>
    <t>BC_PoW_T16</t>
  </si>
  <si>
    <t>BC_PoW_T17</t>
  </si>
  <si>
    <t>BC_PoW_T18</t>
  </si>
  <si>
    <t>BC_PoW_T19</t>
  </si>
  <si>
    <t>BC_PoW_T20</t>
  </si>
  <si>
    <t>BC_PoW_T21</t>
  </si>
  <si>
    <t>BC_PoW_T22</t>
  </si>
  <si>
    <t>BC_PoW_T23</t>
  </si>
  <si>
    <t>BC_PoW_T24</t>
  </si>
  <si>
    <t>BC_PoW_T25</t>
  </si>
  <si>
    <t>BC_PoW_T26</t>
  </si>
  <si>
    <t>BC_PoW_T27</t>
  </si>
  <si>
    <t>BC_PoW_T28</t>
  </si>
  <si>
    <t>BC_PoW_T29</t>
  </si>
  <si>
    <t>BC_PoW_T30</t>
  </si>
  <si>
    <t>BC_PoW_T31</t>
  </si>
  <si>
    <t>BC_PoW_T32</t>
  </si>
  <si>
    <t>BC_PoW_T33</t>
  </si>
  <si>
    <t>BC_PoW_T34</t>
  </si>
  <si>
    <t>BC_PoW_T35</t>
  </si>
  <si>
    <t>BC_PoW_T36</t>
  </si>
  <si>
    <t>BC_PoW_T37</t>
  </si>
  <si>
    <t>BC_PoW_T38</t>
  </si>
  <si>
    <t>BC_PoW_T39</t>
  </si>
  <si>
    <t>BC_PoW_T40</t>
  </si>
  <si>
    <t>BC_PoW_T41</t>
  </si>
  <si>
    <t>BC_PoW_T42</t>
  </si>
  <si>
    <t>BC_PoW_T43</t>
  </si>
  <si>
    <t>BC_PoW_T44</t>
  </si>
  <si>
    <t>BC_PoW_T55</t>
  </si>
  <si>
    <t>BC_PoW_T56</t>
  </si>
  <si>
    <t>BC_PoW_T57</t>
  </si>
  <si>
    <t>BC_PoW_T58</t>
  </si>
  <si>
    <t>BC_PoW_T59</t>
  </si>
  <si>
    <t>BC_PoW_T60</t>
  </si>
  <si>
    <t>BC_PoW_T61</t>
  </si>
  <si>
    <t>BC_PoW_T62</t>
  </si>
  <si>
    <t>employed labour force 15 years and over having a usual place of work or working at home</t>
  </si>
  <si>
    <t>employed labour force 15 years and over having a usual place of work or no fixed workplace address</t>
  </si>
  <si>
    <t>primary household maintainer in private households</t>
  </si>
  <si>
    <t>institutional residents</t>
  </si>
  <si>
    <t>Montreal custom 01</t>
  </si>
  <si>
    <t>Montreal custom 07</t>
  </si>
  <si>
    <t>Montreal custom 08</t>
  </si>
  <si>
    <t>Montreal custom 09</t>
  </si>
  <si>
    <t>Montreal custom 10</t>
  </si>
  <si>
    <t>Toronto custom 01</t>
  </si>
  <si>
    <t>Toronto custom 02</t>
  </si>
  <si>
    <t>Toronto custom 03</t>
  </si>
  <si>
    <t>Toronto custom 04</t>
  </si>
  <si>
    <t>Toronto custom 05</t>
  </si>
  <si>
    <t>Toronto custom 06</t>
  </si>
  <si>
    <t>Toronto custom 07</t>
  </si>
  <si>
    <t>Toronto custom 08</t>
  </si>
  <si>
    <t>Halton Region custom 01</t>
  </si>
  <si>
    <t xml:space="preserve">Langue maternelle détaillée (103), langue parlée le plus souvent à la maison (8), autre langue parlée régulièrement à la maison (9) et groupes d'âge (17A) </t>
  </si>
  <si>
    <t>Langue utilisée le plus souvent au travail (8), autre langue utilisée régulièrement au travail (9), langue maternelle détaillée (186) et groupes d'âge (9) pour la population de 15 ans et plus ayant travaillé depuis 2005</t>
  </si>
  <si>
    <t>Connaissance des langues officielles (5), nombre de langues non officielles connues (5), groupes d'âge (17A) et sexe (3)</t>
  </si>
  <si>
    <t>Activité (8), plus haut certificat, diplôme ou grade (14), principal domaine d'études - Classification des programmes d'enseignement, 2000 (14), groupes d'âge (9) et sexe (3) pour la population de 15 ans et plus</t>
  </si>
  <si>
    <t>htn</t>
  </si>
  <si>
    <t>Household type (17), Household size (8), Number of rooms (11), Number of bedrooms (5)</t>
  </si>
  <si>
    <t>Quoted request: Household Type by Household Size by Number of Rooms and Number of Bedrooms for occupied private dwellings</t>
  </si>
  <si>
    <t>Should be available through "Toronto custom 08". Quoted request: Household Type (11) by Age Groups of Primary Household Maintainer by Housing Affordability by Structural Type of Dwelling by Major Repairs Needed for private households</t>
  </si>
  <si>
    <t>Quoted request: Commuting flows (employed labour force aged 15 yrs and over)  by census subdivisions (CSD) by (a) recent immigrants and by (b) low income population</t>
  </si>
  <si>
    <t>Communiting flow (CSD): Immigrant status and period of immigration (11), Income status in 2010 (6)</t>
  </si>
  <si>
    <t>97-554-XCB2006041</t>
  </si>
  <si>
    <t>97-551-XCB2006005</t>
  </si>
  <si>
    <t>97-551-XCB2006012</t>
  </si>
  <si>
    <t>97-552-XCB2006007</t>
  </si>
  <si>
    <t>97-553-XCB2006018</t>
  </si>
  <si>
    <t>97-553-XCB2006024</t>
  </si>
  <si>
    <t>97-553-XCB2006025</t>
  </si>
  <si>
    <t>97-554-XCB2006006</t>
  </si>
  <si>
    <t>97-554-XCB2006008</t>
  </si>
  <si>
    <t>97-554-XCB2006019</t>
  </si>
  <si>
    <t>97-554-XCB2006026</t>
  </si>
  <si>
    <t>97-554-XCB2006036</t>
  </si>
  <si>
    <t>97-554-XCB2006043</t>
  </si>
  <si>
    <t>97-554-XCB2006046</t>
  </si>
  <si>
    <t>97-554-XCB2006049</t>
  </si>
  <si>
    <t>97-554-XCB2006052</t>
  </si>
  <si>
    <t>97-554-XCB2006053</t>
  </si>
  <si>
    <t>97-555-XCB2006007</t>
  </si>
  <si>
    <t>97-555-XCB2006009</t>
  </si>
  <si>
    <t>97-555-XCB2006010</t>
  </si>
  <si>
    <t>97-555-XCB2006011</t>
  </si>
  <si>
    <t>97-555-XCB2006012</t>
  </si>
  <si>
    <t>97-555-XCB2006032</t>
  </si>
  <si>
    <t>97-555-XCB2006034</t>
  </si>
  <si>
    <t>97-555-XCB2006035</t>
  </si>
  <si>
    <t>97-555-XCB2006036</t>
  </si>
  <si>
    <t>97-555-XCB2006037</t>
  </si>
  <si>
    <t>97-555-XCB2006042</t>
  </si>
  <si>
    <t>97-555-XCB2006044</t>
  </si>
  <si>
    <t>97-556-XCB2006006</t>
  </si>
  <si>
    <t>97-556-XCB2006007</t>
  </si>
  <si>
    <t>97-556-XCB2006012</t>
  </si>
  <si>
    <t>97-556-XCB2006013</t>
  </si>
  <si>
    <t>97-557-XCB2006006</t>
  </si>
  <si>
    <t>97-557-XCB2006008</t>
  </si>
  <si>
    <t>97-557-XCB2006009</t>
  </si>
  <si>
    <t>97-557-XCB2006010</t>
  </si>
  <si>
    <t>97-557-XCB2006022</t>
  </si>
  <si>
    <t>97-557-XCB2006023</t>
  </si>
  <si>
    <t>97-558-XCB2006007</t>
  </si>
  <si>
    <t>97-558-XCB2006015</t>
  </si>
  <si>
    <t>97-558-XCB2006016</t>
  </si>
  <si>
    <t>97-558-XCB2006017</t>
  </si>
  <si>
    <t>97-558-XCB2006018</t>
  </si>
  <si>
    <t>97-558-XCB2006023</t>
  </si>
  <si>
    <t>97-558-XCB2006024</t>
  </si>
  <si>
    <t>97-559-XCB2006006</t>
  </si>
  <si>
    <t>97-559-XCB2006009</t>
  </si>
  <si>
    <t>97-559-XCB2006011</t>
  </si>
  <si>
    <t>97-559-XCB2006015</t>
  </si>
  <si>
    <t>97-559-XCB2006017</t>
  </si>
  <si>
    <t>97-559-XCB2006020</t>
  </si>
  <si>
    <t>97-559-XCB2006021</t>
  </si>
  <si>
    <t>97-559-XCB2006025</t>
  </si>
  <si>
    <t>97-560-XCB2006005</t>
  </si>
  <si>
    <t>97-560-XCB2006009</t>
  </si>
  <si>
    <t>97-560-XCB2006010</t>
  </si>
  <si>
    <t>97-560-XCB2006011</t>
  </si>
  <si>
    <t>97-560-XCB2006012</t>
  </si>
  <si>
    <t>97-560-XCB2006013</t>
  </si>
  <si>
    <t>97-560-XCB2006014</t>
  </si>
  <si>
    <t>97-560-XCB2006017</t>
  </si>
  <si>
    <t>97-560-XCB2006022</t>
  </si>
  <si>
    <t>97-560-XCB2006027</t>
  </si>
  <si>
    <t>97-560-XCB2006028</t>
  </si>
  <si>
    <t>97-560-XCB2006030</t>
  </si>
  <si>
    <t>97-560-XCB2006031</t>
  </si>
  <si>
    <t>97-561-XCB2006006</t>
  </si>
  <si>
    <t>97-561-XCB2006010</t>
  </si>
  <si>
    <t>97-561-XCB2006012</t>
  </si>
  <si>
    <t>97-562-XCB2006006</t>
  </si>
  <si>
    <t>97-562-XCB2006007</t>
  </si>
  <si>
    <t>97-562-XCB2006012</t>
  </si>
  <si>
    <t>97-562-XCB2006015</t>
  </si>
  <si>
    <t>97-563-XCB2006013</t>
  </si>
  <si>
    <t>97-563-XCB2006015</t>
  </si>
  <si>
    <t>97-563-XCB2006017</t>
  </si>
  <si>
    <t>97-563-XCB2006027</t>
  </si>
  <si>
    <t>97-563-XCB2006029</t>
  </si>
  <si>
    <t>97-563-XCB2006034</t>
  </si>
  <si>
    <t>97-563-XCB2006036</t>
  </si>
  <si>
    <t>97-563-XCB2006039</t>
  </si>
  <si>
    <t>97-563-XCB2006042</t>
  </si>
  <si>
    <t>97-563-XCB2006045</t>
  </si>
  <si>
    <t>97-563-XCB2006054</t>
  </si>
  <si>
    <t>97-563-XCB2006062</t>
  </si>
  <si>
    <t>97-563-XCB2006066</t>
  </si>
  <si>
    <t>SDC</t>
  </si>
  <si>
    <t>AS</t>
  </si>
  <si>
    <t>MS</t>
  </si>
  <si>
    <t>FH</t>
  </si>
  <si>
    <t>HSC</t>
  </si>
  <si>
    <t>IC</t>
  </si>
  <si>
    <t>Lng</t>
  </si>
  <si>
    <t>Lbr</t>
  </si>
  <si>
    <t>Edu</t>
  </si>
  <si>
    <t>PWC</t>
  </si>
  <si>
    <t>EVM</t>
  </si>
  <si>
    <t>IE</t>
  </si>
  <si>
    <t>Age Groups (13) and Sex (3) for the Population</t>
  </si>
  <si>
    <t>Age Groups (14) and Sex (3) for the Population</t>
  </si>
  <si>
    <t>Legal Marital Status (6), Common-law Status (3), Age Groups (17) and Sex (3) for the Population 15 Years and Over</t>
  </si>
  <si>
    <t>Census Family Status (6), Age Groups (20) and Sex (3) for the Population in Private Households</t>
  </si>
  <si>
    <t>Household Living Arrangements (11), Age Groups (20) and Sex (3) for the Population in Private Households</t>
  </si>
  <si>
    <t>Status of Same-sex Couples (3), Sex (3) and Presence of Other Household Members (5) for the Same sex Couples in Private Households</t>
  </si>
  <si>
    <t>Age Group of Child (12), Number of Grandparents (3) and Sex (3) for the Grandchildren Living With Grandparents With No Parent Present, in Private Households</t>
  </si>
  <si>
    <t>Dwellings Occupied by Usual Residents (10)</t>
  </si>
  <si>
    <t>Household Type (11) and Age Groups of Primary Household Maintainer (8) for Private Households</t>
  </si>
  <si>
    <t>Household Type (11), Number of Rooms (12) and Number of Bedrooms (6) for Private Households</t>
  </si>
  <si>
    <t>Number of Rooms (12) and Household Size (9) for Occupied Private Dwellings</t>
  </si>
  <si>
    <t>Age Groups of Primary Household Maintainer (8), Number of Household Maintainers (4) and Housing Tenure (4) for Private Households</t>
  </si>
  <si>
    <t>Household Type (11), Structural Type of Dwelling (10) and Housing Tenure (4) for Private Households</t>
  </si>
  <si>
    <t>Value of Dwelling (14), Structural Type of Dwelling (10) and Number of Bedrooms (6) for the Owner-occupied Non-farm, Non-reserve Private Dwellings</t>
  </si>
  <si>
    <t>Structural Type of Dwelling (10) and Housing Tenure and Presence of Mortgage (8) for the Occupied Non-farm, Non-reserve Private Dwellings</t>
  </si>
  <si>
    <t>Household Income Groups (14), Gross Rent (10) and Household Type (11) for the Private Households in Tenant-occupied Private Non-farm, Non-reserve Dwellings</t>
  </si>
  <si>
    <t>Household Income Groups (14), Owner's Major Payments (14), Housing Affordability (4), Presence of Mortgage (3), Age Groups of Primary Household Maintainer (8), Condition of Dwelling (4) and Housing Tenure (3) for the Private Households with Household Income Greater than Zero, in Owner-occupied Private Non-farm, Non-reserve Dwellings</t>
  </si>
  <si>
    <t>Household Income Groups (14), Housing Affordability (4), Gross Rent (13), Condition of Dwelling (4) and Household Type (11) for the Private Households with Household Income Greater than Zero, in Tenant-occupied Private Non-farm, Non-reserve Dwellings</t>
  </si>
  <si>
    <t>Detailed Mother Tongue (148), Single and Multiple Language Responses (3) and Sex (3) for the Population</t>
  </si>
  <si>
    <t>Knowledge of Official Languages (5), Number of Non-official Languages Known (5), Age Groups (17A) and Sex (3) for the Population</t>
  </si>
  <si>
    <t>Various Languages Spoken (147), Age Groups (17A) and Sex (3) for the Population</t>
  </si>
  <si>
    <t>Mother Tongue of Spouse or Partner (8) and Mother Tongue of Other Spouse or Partner (8) for Couples</t>
  </si>
  <si>
    <t>Mother Tongue of Female Spouse or Partner (8), Mother Tongue of Child (8), Mother Tongue of Male Spouse or Partner (8) and Age Group of Child (5) for Children Under 18 Years of Age Living in an Opposite-sex Couple Family</t>
  </si>
  <si>
    <t>Language Used Most Often at Work (8), Other Language Used Regularly at Work (9), Detailed Mother Tongue (186) and Age Groups (9) for the Population 15 Years and Over Who Worked Since 2005</t>
  </si>
  <si>
    <t>Language Used Most Often at Work (8), Other Language Used Regularly at Work (9), Mother Tongue (8), Occupation - National Occupational Classification for Statistics 2006 (11) and Sex (3) for the Population 15 Years and Over Who Worked Since 2005</t>
  </si>
  <si>
    <t>Language Used Most Often at Work (8), Other Language Used Regularly at Work (9), Mother Tongue (8), Industry - North American Industry Classification System 2002 (21) and Sex (3) for the Population 15 Years and Over Who Worked Since 2005</t>
  </si>
  <si>
    <t>Language Used Most Often at Work (21), Other Language Used Regularly at Work (9), Mother Tongue (8) and Age Groups (9) for the Population 15 Years and Over Who Worked Since 2005</t>
  </si>
  <si>
    <t>Language Used Most Often at Work (8), Other Language Used Regularly at Work (9), Mother Tongue (8), Highest Certificate, Diploma or Degree (7) and Sex (3) for the Population 15 Years and Over Who Worked Since 2005</t>
  </si>
  <si>
    <t>Mother Tongue (8), Language Spoken Most Often at Home (8) and Generation Status (4) for the Population 15 Years and Over</t>
  </si>
  <si>
    <t>Mother Tongue of Spouse or Partner (8), Mother Tongue of Child (8) Mother Tongue of Other Spouse or Partner (8) and Age Group of Child (5) for the Children Under 18 Years of Age Living in a Couple Family</t>
  </si>
  <si>
    <t>Mobility Status 5 Years Ago (9), Mother Tongue (8), Age Groups (16) and Sex (3) for the Population Aged 5 Years and Over</t>
  </si>
  <si>
    <t>Mobility Status 5 Years Ago (9), Legal Marital Status (6), Common-law Status (3), Age Groups (16) and Sex (3) for the Population Aged 5 Years and Over</t>
  </si>
  <si>
    <t>Province or Territory of Residence 5 Years Ago (14), Mother Tongue (8), Age Groups (16) and Sex (3) for the Interprovincial Migrants Aged 5 Years and Over</t>
  </si>
  <si>
    <t>Province or Territory of Residence 1 Year Ago (14), Mother Tongue (8), Age Groups (17B) and Sex (3) for the Interprovincial Migrants Aged 1 Year and Over</t>
  </si>
  <si>
    <t>Census Metropolitan Area of Residence 5 Years Ago (37), Mother Tongue (8), Immigrant Status and Period of Immigration (9), Age Groups (16) and Sex (3) for the Inter-Census Metropolitan Area Migrants Aged 5 Years and Over</t>
  </si>
  <si>
    <t>Census Metropolitan Area of Residence 1 Year Ago (37), Mother Tongue (8), Age Groups (17B) and Sex (3) for the Inter-Census Metropolitan Area Migrants Aged 1 Year and Over</t>
  </si>
  <si>
    <t>Immigrant Status (4) for the Population</t>
  </si>
  <si>
    <t>Citizenship (5), Place of Birth (35), Sex (3) and Immigrant Status and Period of Immigration (12) for the Population</t>
  </si>
  <si>
    <t>Place of Birth of Father (35), Place of Birth of Mother (35) and Generation Status (4) for the Population 15 Years and Over</t>
  </si>
  <si>
    <t>Generation Status (4), Age Groups (9) and Sex (3) for the Population 15 Years and Over</t>
  </si>
  <si>
    <t>Immigrant Status and Period of Immigration (9), Knowledge of Official Languages (5), Detailed Mother Tongue (103), Age Groups (10) and Sex (3) for the Population</t>
  </si>
  <si>
    <t>Detailed Country of Citizenship (203), Single and Multiple Citizenship Responses (3), Immigrant Status (4A) and Sex (3) for the Population</t>
  </si>
  <si>
    <t>Place of Birth (33), Age at Immigration (6), Period of Immigration (9) and Sex (3) for the Immigrant Population</t>
  </si>
  <si>
    <t>Aboriginal Identity (8), Area of Residence (6), Age Groups (12) and Sex (3) for the Population</t>
  </si>
  <si>
    <t>Aboriginal Identity (8), Sex (3) and Age Groups (12) for the Population</t>
  </si>
  <si>
    <t>Aboriginal Identity (3), Registered Indian Status (3), Age Groups (12), Sex (3) and Area of Residence (6) for the Population</t>
  </si>
  <si>
    <t>Aboriginal Identity (3), Registered Indian Status (3), Age Groups (12) and Sex (3) for the Population</t>
  </si>
  <si>
    <t>Selected Language Characteristics (165), Aboriginal Identity (8), Age Groups (7), Sex (3) and Area of Residence (6) for the Population</t>
  </si>
  <si>
    <t>Selected Language Characteristics (165), Aboriginal Identity (8), Age Groups (7) and Sex (3) for the Population</t>
  </si>
  <si>
    <t>Selected Language Characteristics (165), Registered Indian Status (3), Age Groups (7), Sex (3) and Area of Residence (6) for the Population</t>
  </si>
  <si>
    <t>Selected Language Characteristics (165), Registered Indian Status (3), Age Groups (7) and Sex (3) for the Population</t>
  </si>
  <si>
    <t>Aboriginal Identity (5), Condition of Dwelling (4), Number of Persons per Room (5), Age Groups (7), Sex (3) and Inuit Area of Residence (11) for the Population in Private Households</t>
  </si>
  <si>
    <t>Aboriginal Identity (5), Selected Language Characteristics (21), Age Groups (12), Sex (3) and Inuit Area of Residence (11) for Population</t>
  </si>
  <si>
    <t>Hours Spent Doing Unpaid Housework (7), Hours Spent Looking After Children, Without Pay (7), Hours Spent Providing Unpaid Care or Assistance to Seniors (6), Age Groups (9) and Sex (3) for the Population 15 Years and Over</t>
  </si>
  <si>
    <t>Industry - North American Industry Classification System 2002 (433), Class of Worker (6) and Sex (3) for the Labour Force 15 Years and Over</t>
  </si>
  <si>
    <t>Occupation - National Occupational Classification for Statistics 2006 (720), Class of Worker (6) and Sex (3) for the Labour Force 15 Years and Over</t>
  </si>
  <si>
    <t>Unpaid Work (20), Age Groups (9) and Sex (3) for the Population 15 Years and Over</t>
  </si>
  <si>
    <t>Labour Force Activity (8), Presence of Children by Age Groups (11), Age Groups (9), Marital Status (7) and Sex (3) for the Population 15 Years and Over Living in Private Households</t>
  </si>
  <si>
    <t>Labour Force Activity (8), Highest Certificate, Diploma or Degree (14), Age Groups (12A) and Sex (3) for the Population 15 Years and Over</t>
  </si>
  <si>
    <t>Work Activity in 2005 (23), Age Groups (9) and Sex (3) for the Population 15 Years and Over</t>
  </si>
  <si>
    <t>Class of Worker (12), Age Groups (12A) and Sex (3) for the Labour Force 15 Years and Over</t>
  </si>
  <si>
    <t>Major Field of Study - Classification of Instructional Programs, 2000 (13), Highest Postsecondary Certificate, Diploma or Degree (12), Age Groups (10A) and Sex (3) for the Population 15 Years and Over With Postsecondary Studies</t>
  </si>
  <si>
    <t>Highest Certificate, Diploma or Degree (14), Age Groups (10A) and Sex (3) for the Population 15 Years and Over</t>
  </si>
  <si>
    <t>Major Field of Study - Classification of Instructional Programs, 2000 (423), Age Groups (10A) and Sex (3) for the Population 15 Years and Over With Trades or College Certificates or Diplomas</t>
  </si>
  <si>
    <t>Major Field of Study - Classification of Instructional Programs, 2000 (423), Age Groups (10A) and Sex (3) for the Population 15 Years and Over With University Certificates, Diplomas or Degrees</t>
  </si>
  <si>
    <t>Labour Force Activity (8), Highest Certificate, Diploma or Degree (14), Major Field of Study - Classification of Instructional Programs, 2000 (73), Age Groups (9) and Sex (3) for the Population 15 Years and Over</t>
  </si>
  <si>
    <t>Labour Force Activity (8), Highest Certificate, Diploma or Degree (14), Major Field of Study - Classification of Instructional Programs, 2000 (14), Age Groups (9) and Sex (3) for the Population 15 Years and Over</t>
  </si>
  <si>
    <t>Occupation - National Occupational Classification for Statistics 2006 (11), Highest Certificate, Diploma or Degree (14), Major Field of Study - Classification of Instructional Programs, 2000 (73), Age Groups (9) and Sex (3) for the Employed Labour Force 15 Years and Over</t>
  </si>
  <si>
    <t>Occupation - National Occupational Classification for Statistics 2006 (11), Highest Certificate, Diploma or Degree (7), Major Field of Study - Classification of Instructional Programs, 2000 (14), Age Groups (9) and Sex (3) for the Employed Labour Force 15 Years and Over</t>
  </si>
  <si>
    <t>Highest Certificate, Diploma or Degree (14), Location of Study (29), Major Field of Study - Classification of Instructional Programs, 2000 (14), Age Groups (10A) and Sex (3) for the Population 15 Years and Over</t>
  </si>
  <si>
    <t>High School Certificate or Equivalent (12), Labour Force Activity (8), Age Groups (10A) and Sex (3) for the Population 15 Years and Over</t>
  </si>
  <si>
    <t>Mother Tongue (8), Highest Certificate, Diploma or Degree (14), Major Field of Study - Classification of Instructional Programs, 2000 (14), Age Groups (10A) and Sex (3) for the Population 15 Years and Over</t>
  </si>
  <si>
    <t>Aboriginal Identity (8), Highest Certificate, Diploma or Degree (14), Major Field of Study - Classification of Instructional Programs, 2000 (14), Area of Residence (6), Age Groups (10A) and Sex (3) for the Population 15 Years and Over</t>
  </si>
  <si>
    <t>Mother Tongue (8), Labour Force Activity (8), Highest Certificate, Diploma or Degree (7), Knowledge of Official Languages (5), Age Groups (9) and Sex (3) for the Population 15 Years and Over</t>
  </si>
  <si>
    <t>Labour Force Activity (8), Aboriginal Identity (8), Highest Certificate, Diploma or Degree (14), Area of Residence (6), Age Groups (12A) and Sex (3) for the Population 15 Years and Over</t>
  </si>
  <si>
    <t>Place of Work Status (5), Age Groups (9) and Sex (3) for the Employed Labour Force 15 Years and Over</t>
  </si>
  <si>
    <t>Commuting Distance (km) (9), Age Groups (9) and Sex (3) for the Employed Labour Force 15 Years and Over Having a Usual Place of Work</t>
  </si>
  <si>
    <t>Mode of Transportation (9), Age Groups (9) and Sex (3) for the Employed Labour Force 15 Years and Over Having a Usual Place of Work or No Fixed Workplace Address</t>
  </si>
  <si>
    <t>Ethnic Origin (247), Single and Multiple Ethnic Origin Responses (3) and Sex (3) for the Population</t>
  </si>
  <si>
    <t>Population Groups (28) and Sex (3) for the Population</t>
  </si>
  <si>
    <t>Visible Minority Groups (15), Generation Status (4), Age Groups (9) and Sex (3) for the Population 15 Years and Over</t>
  </si>
  <si>
    <t>Ethnic Origin (247), Generation Status (4), Single and Multiple Ethnic Origin Responses (3), Age Groups (9) and Sex (3) for the Population 15 Years and Over</t>
  </si>
  <si>
    <t>Ethnic Origin (247), Generation Status (4), Single and Multiple Ethnic Origin Responses (3) and Sex (3) for the Population 15 Years and Over</t>
  </si>
  <si>
    <t>Labour Force Activity (8), Visible Minority Groups (15), Immigrant Status and Period of Immigration (9), Highest Certificate, Diploma or Degree (7), Age Groups (9) and Sex (3) for the Population 15 Years and Over</t>
  </si>
  <si>
    <t>Presence of Income (9), Age Groups (5A) and Sex (3) for the Population 15 Years and Over</t>
  </si>
  <si>
    <t>After-tax Family Income Groups (23), Economic Family Structure (9) and Economic Family Size (5) for the Economic Families in Private Households</t>
  </si>
  <si>
    <t>Income Status Before Tax (4), Economic Family Structure and Presence of Children for the Economic Families; Sex, Household Living Arrangements and Age Groups for the Persons 15 Years and Over not in the Economic Families; and Sex and Age Groups for the Persons in Private Households (88)</t>
  </si>
  <si>
    <t>Number Reporting and Aggregate Amount Reported for Each Source of Economic Family Income (32) and Selected Income, Earnings and Family Characteristics (157) for the Economic Families With Income in Private Households</t>
  </si>
  <si>
    <t>Income Status Before Tax and Income Status After Tax (8) and Economic Family Status and Age Groups (80) for the Persons in Private Households</t>
  </si>
  <si>
    <t>Total Income (7), Age Groups (5A) and Sex (3) for the Persons 15 Years and Over Not in the Economic Families</t>
  </si>
  <si>
    <t>Income Status After Tax (3), Age Groups (6) and Sex (3) for the Persons in Private Households</t>
  </si>
  <si>
    <t>Income Status After Tax (3A) and Economic Family Structure (4) for the Economic Families in Private Households</t>
  </si>
  <si>
    <t>Income Status After Tax (3B), Age Groups (5A) and Sex (3) for the Persons 15 Years and Over not in the Economic Families</t>
  </si>
  <si>
    <t>Household Income Groups (22) in Constant (2005) Dollars and Household Type (11) for the Private Households</t>
  </si>
  <si>
    <t>Household Income (7) and Household Size (4) for the Private Households</t>
  </si>
  <si>
    <t>Employment Income Groups (23) in Constant (2005) Dollars, Age Groups (7A), Highest Certificate, Diploma or Degree (5), Work Activity in the Reference Year (3) and Sex (3) for the Population 15 Years and Over</t>
  </si>
  <si>
    <t>Employment Income Statistics (4) in Constant (2005) Dollars, Work Activity in the Reference Year (3), Occupation - National Occupational Classification for Statistics 2006 (720A) and Sex (3) for the Population 15 Years and Over With Employment Income</t>
  </si>
  <si>
    <t>Presence of Employment Income (10), Age Groups (5A) and Sex (3) for the Population 15 Years and Over</t>
  </si>
  <si>
    <t>Enfants de moins de 18 ans selon l'âge des enfants (4), la structure de la famille de recensement (5) montrant le revenu après impôt de la famille de recensement (8) et le seuil de faible revenu après impôt de la famille de recensement (3)</t>
  </si>
  <si>
    <t>Parents avec enfants de moins de 18 ans  selon le groupe d'âge des enfants (2), le plus haut certificat, diplôme ou grade (5), le sexe (3), le statut d'immigrant (4) montrant l'activtié (8) et le travail en 2005 (4)</t>
  </si>
  <si>
    <t>Familles de recensement selon la structure de la famille (5), le nombre d'enfants à la maison (6), le groupe d'âge des enfants (4) montrant le revenu après impôt de la famille (8) et le seuil de faible revenu après impôt de la famille (3)</t>
  </si>
  <si>
    <t>persons in private households</t>
  </si>
  <si>
    <t>same sex couples in private households</t>
  </si>
  <si>
    <t>grandchildren living with grandparents with no parent present, in private households</t>
  </si>
  <si>
    <t>persons 15 years and over not in the economic families</t>
  </si>
  <si>
    <t>occupied non-farm, non-reserve private dwellings</t>
  </si>
  <si>
    <t>private households in tenant-occupied private non-farm, non-reserve dwellings</t>
  </si>
  <si>
    <t>private households with household income greater than zer, in tenant-occupied private non-farm, non-reserve dwellings</t>
  </si>
  <si>
    <t>couples</t>
  </si>
  <si>
    <t>children under 18 years of age living in an opposite-sex couple family</t>
  </si>
  <si>
    <t>children under 18 years of age living in a couple family</t>
  </si>
  <si>
    <t>interprovincial migrants aged 5 years and over</t>
  </si>
  <si>
    <t>interprovincial migrants aged 1 year and over</t>
  </si>
  <si>
    <t>inter-census metropolitan area migranats aged 5 years and over</t>
  </si>
  <si>
    <t>inter-census metropolitan area migranats aged 1 year and over</t>
  </si>
  <si>
    <t>population 15 years and over with postsecondary studies</t>
  </si>
  <si>
    <t>population 15 years and over with university certificates, diplomas or degrees</t>
  </si>
  <si>
    <t>persons 15 years and over not in the economic families; persons in private households</t>
  </si>
  <si>
    <t>economic families with income in private households</t>
  </si>
  <si>
    <t>persons 15 years and over not in economic families</t>
  </si>
  <si>
    <t>population 15 years and over with employment income</t>
  </si>
  <si>
    <t>Data back to 1971</t>
  </si>
  <si>
    <t>Population, dwellings and households (6), Census year (8)</t>
  </si>
  <si>
    <t>99-014-x2011016; 99-014-x2011019</t>
  </si>
  <si>
    <t>NHS Profile</t>
  </si>
  <si>
    <t>Profil de l'ENM</t>
  </si>
  <si>
    <t>94-581-XCB2006002; 94-581-XCB2006005; EO1306_SCProfile%</t>
  </si>
  <si>
    <t>P</t>
  </si>
  <si>
    <t>wg</t>
  </si>
  <si>
    <t>pet</t>
  </si>
  <si>
    <t>mtl; pet</t>
  </si>
  <si>
    <t>97-554-XCB2006007; 97-554-XCB2006035</t>
  </si>
  <si>
    <t>97-563-XCB2006051; 97-563-XCB2006052</t>
  </si>
  <si>
    <t>97-554-XCB2006015; 97-554-XCB2006016</t>
  </si>
  <si>
    <t>97-560-XCB2006007;  97-560-XCB2006008</t>
  </si>
  <si>
    <t>ne02; ne03</t>
  </si>
  <si>
    <t>csi04; csi10; ed03; ed05; ps09</t>
  </si>
  <si>
    <t>ed02; ele07</t>
  </si>
  <si>
    <t>aah01; aah02; aah03; aah04; aah10; csi02; dbi05</t>
  </si>
  <si>
    <t>aah01; aah02</t>
  </si>
  <si>
    <t>No precedent, but interest from WG</t>
  </si>
  <si>
    <t>Aboriginal peoples</t>
  </si>
  <si>
    <t>Age and sex</t>
  </si>
  <si>
    <t>Education (including educational attainment)</t>
  </si>
  <si>
    <t>Ethnic origin and visible minorities</t>
  </si>
  <si>
    <t>Families and households</t>
  </si>
  <si>
    <t>Housing and shelter costs</t>
  </si>
  <si>
    <t>Immigration and citizenship</t>
  </si>
  <si>
    <t>Income and earnings</t>
  </si>
  <si>
    <t>Labour (including labour market activity, industry and occupation)</t>
  </si>
  <si>
    <t>Language (including language of work)</t>
  </si>
  <si>
    <t>Marital status (including common-law status)</t>
  </si>
  <si>
    <t>Mobility and migration</t>
  </si>
  <si>
    <t>Place of work and commuting to work (including mode of transportation)</t>
  </si>
  <si>
    <t>Population and dwelling counts</t>
  </si>
  <si>
    <t>PCW</t>
  </si>
  <si>
    <t>PDC</t>
  </si>
  <si>
    <t>Community Profiles</t>
  </si>
  <si>
    <t>Target Group Profiles</t>
  </si>
  <si>
    <t>Urban Poverty Project</t>
  </si>
  <si>
    <t>2006 specially-ordered Topic-Based Tabulations</t>
  </si>
  <si>
    <t>BC Place of Work data order in 2006</t>
  </si>
  <si>
    <t>Standard 2006 Census Topic-Based Tabulations ordered by CCSD</t>
  </si>
  <si>
    <t>Description</t>
  </si>
  <si>
    <t>Year</t>
  </si>
  <si>
    <t>Immigration and ethnocultural diversity</t>
  </si>
  <si>
    <t>2006; 2011</t>
  </si>
  <si>
    <t>Education and labour</t>
  </si>
  <si>
    <t>2011</t>
  </si>
  <si>
    <t>Income and housing</t>
  </si>
  <si>
    <t>Families, households, and marital status</t>
  </si>
  <si>
    <t>FHM</t>
  </si>
  <si>
    <t>Structural type of dwelling and collectives</t>
  </si>
  <si>
    <t>Place of Work Status (3), Highest certificate, diploma or degree (14), Sex (3) for Employed Labour Force 15 Years and Over</t>
  </si>
  <si>
    <t>97-559-XCB2006011 (no Age Groups)</t>
  </si>
  <si>
    <t>97-559-XCB2006009 (no Age Groups, labour force employed or otherwise)</t>
  </si>
  <si>
    <t>Income groups in 2010 (27),  Income status in 2010 (6), Immigrant status and period of immigration (11),  Highest certificate, diploma or degree (10B), Age Groups (13B), Sex (3)</t>
  </si>
  <si>
    <t>Quoted request: Age (5-year Age Groups) by Sex by Income Groups and Median After-Tax Income and Wage and Salary Groups and Prevalence of Low-Income by Labour Force Characteristics by Period of Immigration by Educational attainment for the population 15 years and over</t>
  </si>
  <si>
    <t>Attendance at school (3), Work activity in 2010 (3), Age Groups (13B)</t>
  </si>
  <si>
    <t>Quoted request: Age (5-year Age Groups) by Attendance at School by Work Activity for the population 15 years and over</t>
  </si>
  <si>
    <t>Mobility status 5 years ago (9), Mobility status 8 years ago (9), Age Groups (16)</t>
  </si>
  <si>
    <t>Household type (11), Age Groups of primary household maintainer (13), Housing affordability (NA!), Structural type of dwelling (10), Condition of dwelling (4)</t>
  </si>
  <si>
    <t>Age Groups (13B), Sex (3), Income groups in 2010 (27), Income status in 2010 (6)</t>
  </si>
  <si>
    <t>Should be available through "Toronto custom 01". Quoted request: Age (5-year Age Groups) by Sex by Income Groups and Median After-Tax Income and Wage and Salary Groups and Prevalence of Low-Income for the population 15 years and over</t>
  </si>
  <si>
    <t>Age Groups (13B), Sex (3) Labour force status (8)</t>
  </si>
  <si>
    <t>Quoted request: Age (5-year Age Groups) by Sex by Labour Force Characteristics for the population 15 years and over</t>
  </si>
  <si>
    <t>Mobility status 5 years ago (9), Mobility status 8 years ago (9), Age Groups (16), Sex (3)</t>
  </si>
  <si>
    <t>Quoted request: Age (5-year Age Groups) by Sex by Mobility Status 1 year ago and Mobility Status 5 years ago</t>
  </si>
  <si>
    <t>Maximum number of IVT tables we're willing to break a table into</t>
  </si>
  <si>
    <t>rating_1</t>
  </si>
  <si>
    <t>rating_2</t>
  </si>
  <si>
    <t>rating_3</t>
  </si>
  <si>
    <t>rating_4</t>
  </si>
  <si>
    <t>rating_5</t>
  </si>
  <si>
    <t>rating_6</t>
  </si>
  <si>
    <t>rating_7</t>
  </si>
  <si>
    <t>rating_8</t>
  </si>
  <si>
    <t>lon</t>
  </si>
  <si>
    <t>Requested by London at city level only</t>
  </si>
  <si>
    <t>Rating weight 1</t>
  </si>
  <si>
    <t>Rating weight 2</t>
  </si>
  <si>
    <t>Rating weight 3</t>
  </si>
  <si>
    <t>Rating weight 4</t>
  </si>
  <si>
    <t>Rating weight 5</t>
  </si>
  <si>
    <t>Rating weight 6</t>
  </si>
  <si>
    <t>Rating weight 7</t>
  </si>
  <si>
    <t>Rating weight 8</t>
  </si>
  <si>
    <t>Might be worth ordering UID 141 for dissemination areas</t>
  </si>
  <si>
    <t>overlap</t>
  </si>
  <si>
    <t>129; 130</t>
  </si>
  <si>
    <t>Might be worth ordering UID 150 for dissemination areas</t>
  </si>
  <si>
    <t>3; 4</t>
  </si>
  <si>
    <t>264; 265; 266</t>
  </si>
  <si>
    <t>307; 308</t>
  </si>
  <si>
    <t>Worth ordering at the CSD level as well; might require updating variables to 2011</t>
  </si>
  <si>
    <t>subtotal_nocg</t>
  </si>
  <si>
    <t>simplify</t>
  </si>
  <si>
    <t>Might be worth ordering UID 270 and UID 271 at the dissemination area</t>
  </si>
  <si>
    <t>97-554-XCB2006009; 97-554-XCB2006010; 97-554-XCB2006011; 97-554-XCB2006012</t>
  </si>
  <si>
    <t>Number of CT tables</t>
  </si>
  <si>
    <t>Number of DA tables</t>
  </si>
  <si>
    <t>UID of table</t>
  </si>
  <si>
    <t>uid</t>
  </si>
  <si>
    <t>rating</t>
  </si>
  <si>
    <t>Rating based on 8 metrics</t>
  </si>
  <si>
    <t>Might be worth ordering UID 295 at the dissemination area level</t>
  </si>
  <si>
    <t>Might be worth ordering UID 294 at the dissemination area level</t>
  </si>
  <si>
    <t>order_csd</t>
  </si>
  <si>
    <t>Number of CSDs in Canada</t>
  </si>
  <si>
    <t>Number of CSD tables</t>
  </si>
  <si>
    <t>url</t>
  </si>
  <si>
    <t>note</t>
  </si>
  <si>
    <t>General notes</t>
  </si>
  <si>
    <t>Was the table downloaded 10 or more times?</t>
  </si>
  <si>
    <t>Is the table a 2006 special order or equivalent?</t>
  </si>
  <si>
    <t>Is the table necessary for a Quality of Life Reporting System indicator?</t>
  </si>
  <si>
    <t>Number of tables that need to be simplified</t>
  </si>
  <si>
    <t>London custom 01</t>
  </si>
  <si>
    <t>Place of Birth (236), Immigrant Status and Period of Immigration (11) for the immigrant population</t>
  </si>
  <si>
    <t>TGP-12_lic</t>
  </si>
  <si>
    <t>Target Group Profile of the low income population (LICO-AT)</t>
  </si>
  <si>
    <t>Target Group Profile of the low income population (LIM-AT)</t>
  </si>
  <si>
    <t>low income population (LICO-AT)</t>
  </si>
  <si>
    <t>TGP-13_mbm</t>
  </si>
  <si>
    <t>Target Group Profile of the low income population (MBM)</t>
  </si>
  <si>
    <t>inout</t>
  </si>
  <si>
    <t>Should the table be ordered or not?</t>
  </si>
  <si>
    <t>Budget for NHS data at census geographies (CD/CSD/DA and CMA/CA/CT)</t>
  </si>
  <si>
    <t>Budget for NHS data at custom geographies</t>
  </si>
  <si>
    <t>Budget for geocoding custom geography</t>
  </si>
  <si>
    <t>Total NHS budget (including geocoding custom geography)</t>
  </si>
  <si>
    <t>Total NHS data budget</t>
  </si>
  <si>
    <t>Geographic assumptions</t>
  </si>
  <si>
    <t>Rating weights</t>
  </si>
  <si>
    <t>Comment</t>
  </si>
  <si>
    <t>Number of tables to order at the CD/CSD/DA geographic track</t>
  </si>
  <si>
    <t>Number of tables to order at the CD/CSD geographic track</t>
  </si>
  <si>
    <t>Number of tables to order at the CMA/CA/CT geographic track</t>
  </si>
  <si>
    <t>Number of tables to order at the scale of custom geographies</t>
  </si>
  <si>
    <t>Tables that are in the "inout"=1 category but that can't fit into a reasonable number of IVT tables at the DA, CSD, CT, or custom geographies because the cell count is too high</t>
  </si>
  <si>
    <t>Estimated price per IVT table</t>
  </si>
  <si>
    <t>Estimated maximum number of cells per IVT table</t>
  </si>
  <si>
    <r>
      <t xml:space="preserve">Data table constraints </t>
    </r>
    <r>
      <rPr>
        <b/>
        <sz val="10"/>
        <color rgb="FFFF0000"/>
        <rFont val="Arial"/>
        <family val="2"/>
      </rPr>
      <t>(main pricing constraints)</t>
    </r>
  </si>
  <si>
    <t>Budget constraints</t>
  </si>
  <si>
    <t>Estimated cost to order the table at eligible census geographies</t>
  </si>
  <si>
    <t>Estimated cost to order the table at all eligible geographies</t>
  </si>
  <si>
    <t>Is the table a standard 2011 NHS table?</t>
  </si>
  <si>
    <t>y=Yes; e=2006 Equivalent to a 2011 standard table</t>
  </si>
  <si>
    <t>y=Yes; s=Special (additional geographies); e=Equivalent; se=Equivalent to a special table</t>
  </si>
  <si>
    <t>Table UID (for reference purposes only)</t>
  </si>
  <si>
    <t>Eligible to order data at the CD+CSD+DA level?</t>
  </si>
  <si>
    <t>Eligible to order data at the CD+CSD level?</t>
  </si>
  <si>
    <t>Eligible to order data at the CMA+CA+CT level?</t>
  </si>
  <si>
    <t>Eligible to order data at custom geographies?</t>
  </si>
  <si>
    <t>Name of identical or almost identical table(s) in 2006 (semicolon-delimited)</t>
  </si>
  <si>
    <t>Has the table been requested by a CDP member or governance group?</t>
  </si>
  <si>
    <t>Is the table required for FCM QoLRS indicator(s)?</t>
  </si>
  <si>
    <t>Will it be necessary to simplify the table in order to shrink cell count?</t>
  </si>
  <si>
    <t>Smallest geography available online for free (2011 tables only)</t>
  </si>
  <si>
    <t>Number of IVT tables required for the DA track (if available from STC)</t>
  </si>
  <si>
    <t>Price for the DA track (if available from STC)</t>
  </si>
  <si>
    <t>Number of IVT tables required for the CT track (if available from STC)</t>
  </si>
  <si>
    <t>Price for the CT track (if available from STC)</t>
  </si>
  <si>
    <t>Number of IVT tables required for the custom track (if available from STC)</t>
  </si>
  <si>
    <t>Price for the custom track (if available from STC)</t>
  </si>
  <si>
    <t>URL (if available)</t>
  </si>
  <si>
    <t>Order group (see"Order groups" tab)</t>
  </si>
  <si>
    <t>Census/NHS topic (see "Topics" tab)</t>
  </si>
  <si>
    <t>Was a request received by CDP within this program cycle?</t>
  </si>
  <si>
    <t>Custom requests from members not elsewhere stated</t>
  </si>
  <si>
    <t>Priority topic</t>
  </si>
  <si>
    <t>Yes</t>
  </si>
  <si>
    <t>No</t>
  </si>
  <si>
    <t>Is the table related to immigration?</t>
  </si>
  <si>
    <t>Is the table related to housing?</t>
  </si>
  <si>
    <t>Is the table related to income?</t>
  </si>
  <si>
    <t>rating_9</t>
  </si>
  <si>
    <t>Rating weight 9</t>
  </si>
  <si>
    <t>Is the table related to family type?</t>
  </si>
  <si>
    <t>Is the table related to age?</t>
  </si>
  <si>
    <t>This table can be modified to include more age groups 97-555-XCB2006027</t>
  </si>
  <si>
    <t>Detailed mother tongue (103), Language Spoken Most Often at Home (8), Other Language Spoken Regularly at Home (9) and Age Groups (17A) for the Population</t>
  </si>
  <si>
    <t>pet; mtl</t>
  </si>
  <si>
    <t>Economic family structure (5), Number of Children at Home (6), Age Groups of Children (4), After-tax family income (8), After-tax Low Income status (3) for the Economic Families in Private Households</t>
  </si>
  <si>
    <t>Age groups of children at home (2), Highest certificate, diploma or degree (5), Sex (3), immigrant status (4), Labour force activity (8), Work activity in 2005 (4) for parents with children under 18 years</t>
  </si>
  <si>
    <t>Age group of children at home (4), Economic family structure (5), After-tax family income (8), After-tax Low Income status (3), for children under 18 years</t>
  </si>
  <si>
    <t>Familles de recensement selon le statut d'immigration de la famille (5), la structure de la famille (4), le groupe d'âge des enfants (4), le revenu de la famille (7) et le seuil de faible revenu de la famille (3)</t>
  </si>
  <si>
    <t>Immigrant status (5), Economic family structure (4), Age groups of children at home (4), Family income (7), After-tax low income status (3) for economic families in private households</t>
  </si>
  <si>
    <t>children under 18 years</t>
  </si>
  <si>
    <t>parents with children under 18 years</t>
  </si>
  <si>
    <t>Does the table overlap with a more suitable table?</t>
  </si>
  <si>
    <t>Is the table from the 2006 Census order (CDP)?</t>
  </si>
  <si>
    <t>Place of residence or place of work or commuter flow?</t>
  </si>
  <si>
    <t>Total number of tables</t>
  </si>
  <si>
    <t>Topic</t>
  </si>
  <si>
    <t>Group</t>
  </si>
  <si>
    <t>Min. rating for inclusion:</t>
  </si>
  <si>
    <t>TGP-14_soh</t>
  </si>
  <si>
    <t>ccsd</t>
  </si>
  <si>
    <t>Target Group Profile of the population in subsidized housing</t>
  </si>
  <si>
    <t>population in subsidized housing</t>
  </si>
  <si>
    <t>aboriginal identity population</t>
  </si>
  <si>
    <t>population aged 15 years and over, in private households</t>
  </si>
  <si>
    <t>Age Group of Child (12), Number of Grandparents (3) and Sex (3) for the Grandchildren Living With Grandparents With No Parent Present, in Private Households of Canada, Provinces and Territories, 2011 Census</t>
  </si>
  <si>
    <t>Groupe d'âge de l'enfant (12), nombre de grands-parents (3) et sexe (3) pour les petits-enfants vivant avec des grands-parents, sans parents présents, dans les ménages privés du Canada, provinces et territoires, Recensement de 2011</t>
  </si>
  <si>
    <t>Age Group of Child (13), Census Family Structure (7) and Sex (3) for the Children in Census Families in Private Households of Canada, Provinces, Territories, Census Divisions and Census Subdivisions, 2011 Census</t>
  </si>
  <si>
    <t>Groupe d'âge de l'enfant (13), structure de la famille de recensement (7) et sexe (3) pour les enfants dans les familles de recensement dans les ménages privés du Canada, provinces, territoires, divisions de recensement et subdivisions de recensement, Recensement de 2011</t>
  </si>
  <si>
    <t>Age Groups of Children at Home (15) and Census Family Structure (7) for the Census Families in Private Households of Canada, Provinces, Territories, Census Divisions, Census Subdivisions and Dissemination Areas, 2011 Census</t>
  </si>
  <si>
    <t>Groupes d'âge des enfants à la maison (15) et structure de la famille de recensement (7) pour les familles de recensement dans les ménages privés du Canada, provinces, territoires, divisions de recensement, subdivisions de recensement et aires de diffusion, Recensement de 2011</t>
  </si>
  <si>
    <t>Census Family Status (6), Age Groups (21) and Sex (3) for the Population in Private Households of Canada, Provinces, Territories, Census Divisions and Census Subdivisions, 2011 Census</t>
  </si>
  <si>
    <t>Situation des particuliers dans la famille de recensement (6), groupes d'âge (21) et sexe (3) pour la population dans les ménages privés du Canada, provinces, territoires, divisions de recensement et subdivisions de recensement, Recensement de 2011</t>
  </si>
  <si>
    <t>Conjugal Status (3), Opposite/Same-sex Status (5) and Presence of Children (5) for the Couple Census Families in Private Households of Canada, Provinces, Territories and Census Metropolitan Areas, 2011 Census</t>
  </si>
  <si>
    <t>Situation conjugale (3), situation de sexe opposé/même sexe (5) et présence d'enfants (5) pour les familles de recensement comptant un couple dans les ménages privés du Canada, provinces, territoires et régions métropolitaines de recensement, Recensement de 2011</t>
  </si>
  <si>
    <t>Conjugal Status and Opposite/Same-sex Status (7), Sex (3) and Age Groups (7A) for Persons Living in Couples in Private Households of Canada, Provinces, Territories and Census Metropolitan Areas, 2011 Census</t>
  </si>
  <si>
    <t>Situation conjugale et situation de sexe opposé ou de même sexe (7), sexe (3) et groupes d'âge (7A) pour les personnes vivant en couple dans les ménages privés du Canada, provinces, territoires et régions métropolitaines de recensement, Recensement de 2011</t>
  </si>
  <si>
    <t>Economic Family Status (7), Age Groups (21) and Sex (3) for the Population in Private Households of Canada, Provinces, Territories, Census Divisions and Census Subdivisions, 2011 Census</t>
  </si>
  <si>
    <t>Situation des particuliers dans la famille économique (7), groupes d'âge (21) et sexe (3) pour la population dans les ménages privés du Canada, provinces, territoires, divisions de recensement et subdivisions de recensement, Recensement de 2011</t>
  </si>
  <si>
    <t>Household Living Arrangements (12), Age Groups (21) and Sex (3) for the Population in Private Households of Canada, Provinces, Territories, Census Divisions, Census Subdivisions and Dissemination Areas, 2011 Census</t>
  </si>
  <si>
    <t>Situation des particuliers dans le ménage (12), groupes d'âge (21) et sexe (3) pour la population dans les ménages privés du Canada, provinces, territoires, divisions de recensement, subdivisions de recensement et aires de diffusion, Recensement de 2011</t>
  </si>
  <si>
    <t>Legal Marital Status (6), Common-law Status (3), Age Groups (17) and Sex (3) for the Population 15 Years and Over of Canada, Provinces, Territories, Census Divisions, Census Subdivisions and Dissemination Areas, 2011 Census</t>
  </si>
  <si>
    <t>État matrimonial légal (6), union libre (3), groupes d'âge (17) et sexe (3) pour la population de 15 ans et plus du Canada, provinces, territoires, divisions de recensement, subdivisions de recensement et aires de diffusion, Recensement de 2011</t>
  </si>
  <si>
    <t>Presence of Children (5), Number of Children at Home (8) and Census Family Structure (7) for the Census Families in Private Households of Canada, Provinces, Territories, Census Divisions, Census Subdivisions and Dissemination Areas, 2011 Census</t>
  </si>
  <si>
    <t>Présence d'enfants (5), nombre d'enfants à la maison (8) et structure de la famille de recensement (7) pour les familles de recensement dans les ménages privés du Canada, provinces, territoires, divisions de recensement, subdivisions de recensement et aires de diffusion, Recensement de 2011</t>
  </si>
  <si>
    <t>Age Groups (6), Sex (3) and Living Arrangements (4) for the Population in Collective Dwelling, Residences for Senior Citizens of Canada, Provinces and Territories, 2011 Census</t>
  </si>
  <si>
    <t>Groupes d'âge (6), sexe (3) et situation des particuliers (4) pour la population dans les établissements collectifs de résidences pour personnes âgées du Canada, provinces et territoires, Recensement de 2011</t>
  </si>
  <si>
    <t>Dwellings Occupied by Usual Residents (6) of Canada, Provinces, Territories, Census Metropolitan Areas and Census Agglomerations, 2011 Census</t>
  </si>
  <si>
    <t>Logements occupés par des résidents habituels (6) du Canada, provinces, territoires, régions métropolitaines de recensement et agglomérations de recensement, Recensement de 2011</t>
  </si>
  <si>
    <t>Household Type (17), Household Size (9) and Structural Type of Dwelling (10) for Private Households of Canada, Provinces, Territories, Census Divisions and Census Subdivisions, 2011 Census</t>
  </si>
  <si>
    <t>Genre de ménage (17), taille du ménage (9) et type de construction résidentielle (10) pour les ménages privés du Canada, provinces, territoires, divisions de recensement et subdivisions de recensement, Recensement de 2011</t>
  </si>
  <si>
    <t>Population, logements privés occupés par des résidents habituels, ménages privés, nombre moyen de personnes par ménage privé, logements collectifs occupés par des résidents habituels et population dans les logements collectifs du Canada, provinces et territoires, recensements de 1971 à 2011</t>
  </si>
  <si>
    <t>Selected Collective Dwelling and Population Characteristics (52) and Type of Collective Dwelling (17) for the Population in Collective Dwellings of Canada, Provinces and Territories, 2011 Census</t>
  </si>
  <si>
    <t>Certaines caractéristiques des logements collectifs et de la population (52) et type de logement collectif (17) pour la population dans les logements collectifs du Canada, provinces et territoires, Recensement de 2011</t>
  </si>
  <si>
    <t>Structural Type of Dwelling (10), Age Groups (21) and Sex (3) for the Population in Occupied Private Dwellings of Canada, Provinces, Territories, Census Divisions and Census Subdivisions, 2011 Census</t>
  </si>
  <si>
    <t>Type de construction résidentielle (10), groupes d'âge (21) et sexe (3) pour la population dans les logements privés occupés du Canada, provinces, territoires, divisions de recensement et subdivisions de recensement, Recensement de 2011</t>
  </si>
  <si>
    <t>Detailed Language Spoken Most Often at Home (232), Detailed Other Languages Spoken Regularly at Home (233), Age Groups (17A) and Sex (3) for the Population Excluding Institutional Residents of Canada, Provinces, Territories, Census Metropolitan Areas and Census Agglomerations, 2011 Census</t>
  </si>
  <si>
    <t>Langue parlée le plus souvent à la maison détaillée (232), autres langues parlées régulièrement à la maison détaillées (233), groupes d'âge (17A) et sexe (3) pour la population à l'exclusion des résidents d'un établissement institutionnel du Canada, provinces, territoires, régions métropolitaines de recensement et agglomérations de recensement, Recensement de 2011</t>
  </si>
  <si>
    <t>Detailed Mother Tongue (192), Single and Multiple Language Responses (3), Age Groups (7) and Sex (3) for the Population Excluding Institutional Residents of Canada, Provinces, Territories, Census Divisions and Census Subdivisions, 2011 Census</t>
  </si>
  <si>
    <t>Langue maternelle détaillée (192), réponses uniques et multiples portant sur les langues (3), groupes d'âge (7) et sexe (3) pour la population à l'exclusion des résidents d'un établissement institutionnel du Canada, provinces, territoires, divisions de recensement et subdivisions de recensement, Recensement de 2011</t>
  </si>
  <si>
    <t>Detailed Mother Tongue (232), Detailed Language Spoken Most Often at Home (232), Other Languages Spoken Regularly at Home (9) and Sex (3) for the Population Excluding Institutional Residents of Canada, Provinces, Territories, Census Metropolitan Areas and Census Agglomerations, 2011 Census</t>
  </si>
  <si>
    <t>Langue maternelle détaillée (232), langue parlée le plus souvent à la maison détaillée (232), autres langues parlées régulièrement à la maison (9) et sexe (3) pour la population à l'exclusion des résidents d'un établissement institutionnel du Canada, provinces, territoires, régions métropolitaines de recensement et agglomérations de recensement, Recensement de 2011</t>
  </si>
  <si>
    <t>Detailed Mother Tongue (232), Knowledge of Official Languages (5) and Sex (3) for the Population Excluding Institutional Residents of Canada, Provinces, Territories, Census Divisions, Census Subdivisions and Dissemination Areas, 2011 Census</t>
  </si>
  <si>
    <t>Langue maternelle détaillée (232), connaissance des langues officielles (5) et sexe (3) pour la population à l'exclusion des résidents d'un établissement institutionnel du Canada, provinces, territoires, divisions de recensement, subdivisions de recensement et aires de diffusion, Recensement de 2011</t>
  </si>
  <si>
    <t>Detailed Mother Tongue (232), Knowledge of Official Languages (5), Age Groups (17A) and Sex (3) for the Population Excluding Institutional Residents of Canada, Provinces, Territories, Census Divisions and Census Subdivisions, 2011 Census</t>
  </si>
  <si>
    <t>Langue maternelle détaillée (232), connaissance des langues officielles (5), groupes d'âge (17A) et sexe (3) pour la population à l'exclusion des résidents d'un établissement institutionnel du Canada, provinces, territoires, divisions de recensement et subdivisions de recensement, Recensement de 2011</t>
  </si>
  <si>
    <t>First Official Language Spoken (7), Detailed Language Spoken Most Often at Home (232), Age Groups (17A) and Sex (3) for the Population Excluding Institutional Residents of Canada, Provinces, Territories, Census Divisions and Census Subdivisions, 2011 Census</t>
  </si>
  <si>
    <t>Première langue officielle parlée (7), langue parlée le plus souvent à la maison détaillée (232), groupes d'âge (17A) et sexe (3) pour la population à l'exclusion des résidents d'un établissement institutionnel du Canada, provinces, territoires, divisions de recensement et subdivisions de recensement, Recensement de 2011</t>
  </si>
  <si>
    <t>Languages Spoken Most Often at Home - Detailed Aboriginal Languages (85), Other Languages Spoken Regularly at Home - Aboriginal Languages (10), Mother Tongue - Detailed Aboriginal Languages (85) for the Population Excluding Institutional Residents of Canada, Provinces, Territories, Census Divisions and Census Subdivisions, 2011 Census</t>
  </si>
  <si>
    <t>Langues parlées le plus souvent à la maison - langues autochtones détaillées (85), autres langues parlées régulièrement à la maison - langues autochtones (10), langue maternelle - langues autochtones détaillées (85) pour la population à l'exclusion des résidents d'un établissement institutionnel du Canada, provinces, territoires, divisions de recensement et subdivisions de recensement, Recensement de 2011</t>
  </si>
  <si>
    <t>Mother Tongue (8), Age Groups (25) and Sex (3) for the Population of Canada, Provinces, Territories, Census Divisions, Census Subdivisions and Dissemination Areas, 2011 Census</t>
  </si>
  <si>
    <t>Langue maternelle (8), groupes d'âge (25) et sexe (3) pour la population du Canada, provinces, territoires, divisions de recensement, subdivisions de recensement et aires de diffusion, Recensement de 2011</t>
  </si>
  <si>
    <t>Mother Tongue (8), First Official Language Spoken (7), Knowledge of Official Languages (5), Age Groups (25) and Sex (3) for the Population Excluding Institutional Residents of Canada, Provinces, Territories, Census Divisions and Census Subdivisions, 2011 Census</t>
  </si>
  <si>
    <t>Langue maternelle (8), première langue officielle parlée (7), connaissance des langues officielles (5), groupes d'âge (25) et sexe (3) pour la population à l'exclusion des résidents d'un établissement institutionnel du Canada, provinces, territoires, divisions de recensement et subdivisions de recensement, Recensement de 2011</t>
  </si>
  <si>
    <t>Mother Tongue (8), First Official Language Spoken (7), Language Spoken Most Often at Home (8), Other Languages Spoken Regularly at Home (9), Age Groups (17A), Sex (3) and Marital Status (9) for the Population Excluding Institutional Residents of Canada, Provinces, Territories, Census Metropolitan Areas and Census Agglomerations, 2011 Census</t>
  </si>
  <si>
    <t>Langue maternelle (8), première langue officielle parlée (7), langue parlée le plus souvent à la maison (8), autre langue parlée régulièrement à la maison (9), groupes d'âge (17A), sexe (3) et état matrimonial (9) pour la population à l'exclusion des résidents d'un établissement institutionnel du Canada, provinces, territoires, régions métropolitaines de recensement et agglomérations de recensement, Recensement de 2011</t>
  </si>
  <si>
    <t>Mother Tongue (8), Knowledge of Official Languages (5), Language Spoken Most Often at Home (8), Other Language Spoken Regularly at Home (9), Age Groups (7) and Sex (3) for the Population Excluding Institutional Residents of Canada, Provinces, Territories, Census Divisions and Census Subdivisions, 2011 Census</t>
  </si>
  <si>
    <t>Langue maternelle (8), connaissance des langues officielles (5), langue parlée le plus souvent à la maison (8), autre langue parlée régulièrement à la maison (9), groupes d'âge (7) et sexe (3) pour la population à l'exclusion des résidents d'un établissement institutionnel du Canada, provinces, territoires, divisions de recensement et subdivisions de recensement, Recensement de 2011</t>
  </si>
  <si>
    <t>Mother Tongue - Detailed Aboriginal Languages (79), Single and Multiple Language Responses (3), Age Groups (13A), Sex (3) and Area of Residence (6) for the Population Excluding Institutional Residents of Canada, Provinces and Territories, 2011 Census</t>
  </si>
  <si>
    <t>Langue maternelle - langues autochtones détaillées (79), réponses uniques et multiples portant sur les langues (3), groupes d'âge (13A), sexe (3) et région de résidence (6) pour la population à l'exclusion des résidents d'un établissement institutionnel du Canada, provinces et territoires, Recensement de 2011</t>
  </si>
  <si>
    <t>Mother Tongue - Detailed Aboriginal Languages (85), Languages Spoken Most Often at Home - Detailed Aboriginal Languages (85), Other Languages Spoken Regularly at Home - Aboriginal Languages (12), Age Groups (13A), Sex (3) and Area of Residence (6) for the Population Excluding Institutional Residents of Canada, Provinces and Territories, 2011 Census</t>
  </si>
  <si>
    <t>Langue maternelle - langues autochtones détaillées (85), langues parlées le plus souvent à la maison - langues autochtones détaillées (85), autres langues parlées régulièrement à la maison - langues autochtones (12), groupes d'âge (13A), sexe (3) et région de résidence (6) pour la population à l'exclusion des résidents d'un établissement institutionnel du Canada, provinces et territoires, Recensement de 2011</t>
  </si>
  <si>
    <t>Mother Tongue - Detailed Inuit Languages (15), Languages Spoken Most Often at Home - Detailed Inuit Languages (15), Other Languages Spoken Regularly at Home - Detailed Inuit Languages (16), Age Groups (13A), Sex (3) and Inuit Area of Residence (11) for the Population Excluding Institutional Residents of Canada, Provinces and Territories, 2011 Census</t>
  </si>
  <si>
    <t>Langue maternelle - langues inuites détaillées (15), langues parlées le plus souvent à la maison - langues inuites détaillées (15), autres langues parlées régulièrement à la maison - langues inuites détaillées (16), groupes d'âge (13A), sexe (3) et région de résidence des Inuits (11) pour la population à l'exclusion des résidents d'un établissement institutionnel du Canada, provinces et territoires, Recensement de 2011</t>
  </si>
  <si>
    <t>Mother Tongue of Female Married Spouse or Common-law Partner (10), Mother Tongue of Child (10), Mother Tongue of Male Married Spouse or Common-law Partner (10), Language Spoken Most Often at Home by Child (10), Other Language Spoken Regularly at Home by Child (11) and Age Group of Child (5) for Children Under 18 Years of Age in Opposite-sex Couple Families in Private Households of Canada, Provinces, Territories and Census Metropolitan Areas, 2011 Census</t>
  </si>
  <si>
    <t>Langue maternelle de la conjointe mariée ou partenaire en union libre (10), langue maternelle de l'enfant (10), langue maternelle du conjoint marié ou partenaire en union libre (10), langue parlée le plus souvent à la maison par l'enfant (10), autre langue parlée régulièrement à la maison par l'enfant (11) et groupe d'âge de l'enfant (5) pour les enfants de moins de 18 ans dans les familles comptant un couple de sexe opposé dans les ménages privés du Canada, provinces, territoires et régions métropolitaines de recensement, Recensement de 2011</t>
  </si>
  <si>
    <t>Mother Tongue of Married Spouse or Common-law Partner (10) and Mother Tongue of Other Married Spouse or Common-law Partner (10) for Couples in Private Households of Canada, Provinces, Territories, Census Metropolitan Areas and Census Agglomerations, 2011 Census</t>
  </si>
  <si>
    <t>Langue maternelle du (de la) conjoint(e) marié(e) ou partenaire en union libre (10) et langue maternelle de l'autre conjoint(e) marié(e) ou partenaire en union libre (10) pour les couples dans les ménages privés du Canada, provinces, territoires, régions métropolitaines de recensement et agglomérations de recensement, Recensement de 2011</t>
  </si>
  <si>
    <t>Mother Tongue of Married Spouse or Common-law Partner (10), Mother Tongue of Child (10), Mother Tongue of Other Married Spouse or Common-law Partner (10), Language Spoken Most Often at Home by Married Spouse or Common-law Partner (10), Language Spoken Most Often at Home by Child (10), Language Spoken Most Often at Home by Other Married Spouse or Common-law Partner (10), Age Group of Child (2) for Children Under 18 Years of Age in Couple Families in Private Households of Canada, Provinces, Territories and Census Metropolitan Areas, 2011 Census</t>
  </si>
  <si>
    <t>Langue maternelle du (de la) conjoint(e) marié(e) ou partenaire en union libre (10), langue maternelle de l'enfant (10), langue maternelle de l'autre conjoint(e) marié(e) ou partenaire en union libre (10), langue parlée le plus souvent à la maison par le (la) conjoint(e) marié(e) ou partenaire en union libre (10), langue parlée le plus souvent à la maison par l'enfant (10), langue parlée le plus souvent à la maison par l'autre conjoint(e) marié(e) ou partenaire en union libre (10), groupe d'âge de l'enfant (2) pour les enfants de moins de 18 ans dans les familles comptant un couple dans les ménages privés du Canada, provinces, territoires et régions métropolitaines de recensement, Recensement de 2011</t>
  </si>
  <si>
    <t>Mother Tongue of Married Spouse or Common-law Partner (10), Mother Tongue of Child (10), Mother Tongue of Other Married Spouse or Common-law Partner (10), Knowledge of Official Languages by Married Spouse or Common-law Partner (5), Knowledge of Official Languages by Child (5), Knowledge of Official Languages by Other Married Spouse or Common-law Partner (5) and Age Group of Child (5) for Children Under 18 Years of Age in Couple Families in Private Households of Canada, Provinces, Territories, Census Metropolitan Areas and Census Agglomerations, 2011 Census</t>
  </si>
  <si>
    <t>Langue maternelle du (de la) conjoint(e) marié(e) ou partenaire en union libre (10), langue maternelle de l'enfant (10), langue maternelle de l'autre conjoint(e) marié(e) ou partenaire en union libre (10), connaissance des langues officielles du (de la) conjoint(e) marié(e) ou partenaire en union libre (5), connaissance des langues officielles de l'enfant (5), connaissance des langues officielles de l'autre conjoint(e) marié(e) ou partenaire en union libre (5), groupe d'âge de l'enfant (5) pour les enfants de moins de 18 ans dans les familles comptant un couple dans les ménages privés du Canada, provinces, territoires, régions métropolitaines de recensement et agglomérations de recensement, Recensement de 2011</t>
  </si>
  <si>
    <t>98-312-X2011036</t>
  </si>
  <si>
    <t>98-312-X2011046</t>
  </si>
  <si>
    <t>98-312-X2011045</t>
  </si>
  <si>
    <t>98-313-X2011025</t>
  </si>
  <si>
    <t>98-313-X2011020</t>
  </si>
  <si>
    <t>98-313-X2011026</t>
  </si>
  <si>
    <t>98-313-X2011024</t>
  </si>
  <si>
    <t>98-314-X2011042</t>
  </si>
  <si>
    <t>98-314-X2011016</t>
  </si>
  <si>
    <t>98-314-X2011041</t>
  </si>
  <si>
    <t>98-314-X2011035</t>
  </si>
  <si>
    <t>98-314-X2011047</t>
  </si>
  <si>
    <t>98-314-X2011044</t>
  </si>
  <si>
    <t>98-314-X2011043</t>
  </si>
  <si>
    <t>98-314-X2011028</t>
  </si>
  <si>
    <t>98-314-X2011050</t>
  </si>
  <si>
    <t>98-314-X2011048</t>
  </si>
  <si>
    <t>98-314-X2011049</t>
  </si>
  <si>
    <t>98-314-X2011019</t>
  </si>
  <si>
    <t>98-314-X2011018</t>
  </si>
  <si>
    <t>98-314-X2011020</t>
  </si>
  <si>
    <t>98-314-X2011021</t>
  </si>
  <si>
    <t>98-314-X2011022; 98-314-X2011023</t>
  </si>
  <si>
    <t>grandchildren living with grandparents with no parent present</t>
  </si>
  <si>
    <t>children in census families in private households</t>
  </si>
  <si>
    <t>couple census families in private households</t>
  </si>
  <si>
    <t>persons living in couples in private households</t>
  </si>
  <si>
    <t>population in collective dwelling, residences for senior citizens</t>
  </si>
  <si>
    <t>dwellings occupied by usual residents</t>
  </si>
  <si>
    <t>population; private dwellings occupied by usual residents; private households; population in private households; collective dwellings occupied by usual residents; population in collective dwellings</t>
  </si>
  <si>
    <t>population in collective dwellings</t>
  </si>
  <si>
    <t>population in occupied private dwellings</t>
  </si>
  <si>
    <t>population excluding institutional residents</t>
  </si>
  <si>
    <t>couples in private households</t>
  </si>
  <si>
    <t>children under 18 years of age in opposite-sex couple families in private households</t>
  </si>
  <si>
    <t>children under 18 years of age in couple families in private households</t>
  </si>
  <si>
    <t>97-553-XCB2006010; 97-553-XCB2006011; 97-553-XCB2006012</t>
  </si>
  <si>
    <t>97-553-XCB2006014; 97-553-XCB2006015</t>
  </si>
  <si>
    <t>Age Group of Child (12), Census Family Structure (7) and Sex (3) for the Children in Census Families in Private Households</t>
  </si>
  <si>
    <t>CT</t>
  </si>
  <si>
    <t>DA</t>
  </si>
  <si>
    <t>CA</t>
  </si>
  <si>
    <t>98-314-X2011030; 98-314-X2011031; 98-314-X2011032; 98-314-X2011033; 98-314-X2011034</t>
  </si>
  <si>
    <t>Population, dwellings and households (6), Census year (9)</t>
  </si>
  <si>
    <t>98-312-X2011017; 98-312-X2011018; 98-312-X2011019; 98-312-X2011020; 98-312-X2011021</t>
  </si>
  <si>
    <t>98-312-X2011039; 98-312-X2011040; 98-312-X2011041; 98-312-X2011042; 98-312-X2011043; 98-312-X2011044</t>
  </si>
  <si>
    <t>98-312-X2011028; 98-312-X2011029; 98-312-X2011030; 98-312-X2011031</t>
  </si>
  <si>
    <t>98-312-X2011037; 98-312-X2011038</t>
  </si>
  <si>
    <t>98-312-X2011025; 98-312-X2011026; 98-312-X2011027</t>
  </si>
  <si>
    <t>98-312-X2011032; 98-312-X2011033; 98-312-X2011034; 98-312-X2011035</t>
  </si>
  <si>
    <t>98-312-X2011022; 98-312-X2011023; 98-312-X2011024</t>
  </si>
  <si>
    <t>98-313-X2011021; 98-313-X2011022; 98-313-X2011023</t>
  </si>
  <si>
    <t>98-313-X2011027; 98-313-X2011028; 98-313-X2011029</t>
  </si>
  <si>
    <t>98-314-X2011036; 98-314-X2011039</t>
  </si>
  <si>
    <t>NHS Place of Work Profile</t>
  </si>
  <si>
    <t>NHS Profile by Place of Work</t>
  </si>
  <si>
    <t>98-314-X2011006; 98-314-X2011007; 98-314-X2011009; 98-314-X2011010; 98-314-X2011011; 98-314-X2011012; 98-314-X2011013; 98-314-X2011014; 98-314-X2011015; 98-314-X2011052; 98-314-X2011008</t>
  </si>
  <si>
    <t>Standard 2011 NHS Topic-Based Tabulations</t>
  </si>
  <si>
    <t>Standard 2011 Census Topic-Based Tabulations</t>
  </si>
  <si>
    <t>ordered</t>
  </si>
  <si>
    <t>tor; pet</t>
  </si>
  <si>
    <t>Occupation summary</t>
  </si>
  <si>
    <t>Industry summary</t>
  </si>
  <si>
    <t>Occupation - National Occupational Classification (NOC) 2011 (693)</t>
  </si>
  <si>
    <t>Industry - North American Industry Classification System (NAICS) 2011 (1368)</t>
  </si>
  <si>
    <t>1=No; 0=Yes</t>
  </si>
  <si>
    <t>Rating weight 10</t>
  </si>
  <si>
    <t>overlap_flag</t>
  </si>
  <si>
    <t>Has the table already been ordered?</t>
  </si>
  <si>
    <t>Census Profile (custom geographies only)</t>
  </si>
  <si>
    <t>Order group</t>
  </si>
  <si>
    <t>Type</t>
  </si>
  <si>
    <t>Rating</t>
  </si>
  <si>
    <t>Title</t>
  </si>
  <si>
    <t>Tentative name</t>
  </si>
  <si>
    <t>Notes</t>
  </si>
  <si>
    <t>UID</t>
  </si>
  <si>
    <t>Estimated cost to order desired tables at their eligible census geographies</t>
  </si>
  <si>
    <t>Estimated cost to order desired tables at eligible census and custom geographies</t>
  </si>
  <si>
    <t>Total number of rows</t>
  </si>
  <si>
    <t>Number of custom geo tables</t>
  </si>
  <si>
    <t>Subtotal (excl. custom geo tables)</t>
  </si>
  <si>
    <t>Subtotal (incl. custom geo tables)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</si>
</sst>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quot;$&quot;* #,##0_-;_-&quot;$&quot;* &quot;-&quot;_-;_-@_-"/>
    <numFmt numFmtId="44" formatCode="_-&quot;$&quot;* #,##0.00_-;\-&quot;$&quot;* #,##0.00_-;_-&quot;$&quot;* &quot;-&quot;??_-;_-@_-"/>
    <numFmt numFmtId="43" formatCode="_-* #,##0.00_-;\-* #,##0.00_-;_-* &quot;-&quot;??_-;_-@_-"/>
    <numFmt numFmtId="164" formatCode="#,##0_ ;\-#,##0\ "/>
    <numFmt numFmtId="165" formatCode="_-* #,##0_-;\-* #,##0_-;_-* &quot;-&quot;??_-;_-@_-"/>
  </numFmts>
  <fonts count="8" x14ac:knownFonts="1">
    <font>
      <sz val="10"/>
      <color theme="1"/>
      <name val="Arial"/>
      <family val="2"/>
    </font>
    <font>
      <sz val="10"/>
      <color theme="1"/>
      <name val="Arial"/>
      <family val="2"/>
    </font>
    <font>
      <sz val="8"/>
      <color theme="1"/>
      <name val="Arial"/>
      <family val="2"/>
    </font>
    <font>
      <sz val="7"/>
      <color theme="1"/>
      <name val="Arial"/>
      <family val="2"/>
    </font>
    <font>
      <sz val="9"/>
      <color indexed="81"/>
      <name val="Tahoma"/>
      <family val="2"/>
    </font>
    <font>
      <b/>
      <sz val="10"/>
      <color theme="1"/>
      <name val="Arial"/>
      <family val="2"/>
    </font>
    <font>
      <sz val="9"/>
      <color indexed="81"/>
      <name val="Tahoma"/>
      <charset val="1"/>
    </font>
    <font>
      <b/>
      <sz val="10"/>
      <color rgb="FFFF0000"/>
      <name val="Arial"/>
      <family val="2"/>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3">
    <xf numFmtId="0" fontId="0" fillId="0" borderId="0" xfId="0"/>
    <xf numFmtId="0" fontId="0" fillId="0" borderId="0" xfId="0" applyFont="1" applyAlignment="1">
      <alignment textRotation="90" wrapText="1"/>
    </xf>
    <xf numFmtId="0" fontId="0" fillId="0" borderId="0" xfId="0" applyFont="1" applyAlignment="1">
      <alignment wrapText="1"/>
    </xf>
    <xf numFmtId="44" fontId="0" fillId="0" borderId="0" xfId="2" applyFont="1" applyAlignment="1">
      <alignment wrapText="1"/>
    </xf>
    <xf numFmtId="0" fontId="2" fillId="0" borderId="0" xfId="0" applyFont="1" applyAlignment="1">
      <alignment wrapText="1"/>
    </xf>
    <xf numFmtId="0" fontId="0" fillId="0" borderId="0" xfId="0" applyFont="1" applyAlignment="1">
      <alignment vertical="top" wrapText="1"/>
    </xf>
    <xf numFmtId="44" fontId="0" fillId="0" borderId="0" xfId="2" applyFont="1" applyAlignment="1">
      <alignment vertical="top" wrapText="1"/>
    </xf>
    <xf numFmtId="164" fontId="0" fillId="0" borderId="0" xfId="1" applyNumberFormat="1" applyFont="1" applyAlignment="1">
      <alignment vertical="top" wrapText="1"/>
    </xf>
    <xf numFmtId="0" fontId="3" fillId="0" borderId="0" xfId="0" applyFont="1" applyAlignment="1">
      <alignment vertical="top" wrapText="1"/>
    </xf>
    <xf numFmtId="0" fontId="0" fillId="0" borderId="0" xfId="0" applyFont="1" applyAlignment="1">
      <alignment horizontal="center" vertical="top" wrapText="1"/>
    </xf>
    <xf numFmtId="0" fontId="2" fillId="0" borderId="0" xfId="0" applyFont="1" applyAlignment="1">
      <alignment vertical="top" wrapText="1"/>
    </xf>
    <xf numFmtId="0" fontId="0" fillId="0" borderId="0" xfId="0" applyFont="1" applyAlignment="1">
      <alignment horizontal="center" vertical="center" textRotation="90" wrapText="1"/>
    </xf>
    <xf numFmtId="0" fontId="3" fillId="0" borderId="0" xfId="0" applyFont="1" applyFill="1" applyAlignment="1">
      <alignment vertical="center" textRotation="90" wrapText="1"/>
    </xf>
    <xf numFmtId="0" fontId="0" fillId="0" borderId="0" xfId="0" applyFont="1" applyAlignment="1">
      <alignment vertical="center" textRotation="90" wrapText="1"/>
    </xf>
    <xf numFmtId="0" fontId="0" fillId="0" borderId="0" xfId="0" applyFont="1" applyAlignment="1">
      <alignment horizontal="left" vertical="top" wrapText="1"/>
    </xf>
    <xf numFmtId="0" fontId="0" fillId="0" borderId="0" xfId="0" applyFont="1" applyAlignment="1">
      <alignment horizontal="left" wrapText="1"/>
    </xf>
    <xf numFmtId="0" fontId="0" fillId="0" borderId="0" xfId="0" applyAlignment="1">
      <alignment vertical="top" wrapText="1"/>
    </xf>
    <xf numFmtId="0" fontId="0" fillId="0" borderId="0" xfId="0" applyFont="1" applyFill="1" applyAlignment="1">
      <alignment horizontal="center" vertical="top" wrapText="1"/>
    </xf>
    <xf numFmtId="0" fontId="0" fillId="0" borderId="0" xfId="0" applyAlignment="1">
      <alignment wrapText="1"/>
    </xf>
    <xf numFmtId="0" fontId="0" fillId="0" borderId="0" xfId="0" applyAlignment="1">
      <alignment horizontal="left"/>
    </xf>
    <xf numFmtId="49" fontId="0" fillId="0" borderId="0" xfId="0" applyNumberFormat="1" applyAlignment="1">
      <alignment wrapText="1"/>
    </xf>
    <xf numFmtId="49" fontId="0" fillId="0" borderId="0" xfId="0" applyNumberFormat="1"/>
    <xf numFmtId="0" fontId="5" fillId="0" borderId="0" xfId="0" applyFont="1"/>
    <xf numFmtId="0" fontId="2" fillId="0" borderId="0" xfId="0" applyFont="1" applyFill="1" applyAlignment="1">
      <alignment vertical="top" wrapText="1"/>
    </xf>
    <xf numFmtId="0" fontId="0" fillId="0" borderId="0" xfId="0" applyFont="1" applyFill="1" applyAlignment="1">
      <alignment vertical="top" wrapText="1"/>
    </xf>
    <xf numFmtId="3" fontId="0" fillId="0" borderId="0" xfId="0" applyNumberFormat="1" applyFont="1"/>
    <xf numFmtId="164" fontId="0" fillId="0" borderId="0" xfId="1" applyNumberFormat="1" applyFont="1" applyAlignment="1">
      <alignment horizontal="center" vertical="top" wrapText="1"/>
    </xf>
    <xf numFmtId="165" fontId="0" fillId="0" borderId="0" xfId="1" applyNumberFormat="1" applyFont="1"/>
    <xf numFmtId="44" fontId="2" fillId="0" borderId="0" xfId="2" applyFont="1" applyAlignment="1">
      <alignmen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164" fontId="2" fillId="0" borderId="0" xfId="1" applyNumberFormat="1" applyFont="1" applyAlignment="1">
      <alignment vertical="top" wrapText="1"/>
    </xf>
    <xf numFmtId="164" fontId="2" fillId="0" borderId="0" xfId="1" applyNumberFormat="1" applyFont="1" applyAlignment="1">
      <alignment horizontal="center" vertical="top" wrapText="1"/>
    </xf>
    <xf numFmtId="164" fontId="2" fillId="0" borderId="0" xfId="2" applyNumberFormat="1" applyFont="1" applyAlignment="1">
      <alignment vertical="top" wrapText="1"/>
    </xf>
    <xf numFmtId="164" fontId="0" fillId="0" borderId="0" xfId="2" applyNumberFormat="1" applyFont="1" applyAlignment="1">
      <alignment vertical="top" wrapText="1"/>
    </xf>
    <xf numFmtId="0" fontId="0" fillId="0" borderId="0" xfId="0" applyAlignment="1">
      <alignment horizontal="left" indent="1"/>
    </xf>
    <xf numFmtId="42" fontId="0" fillId="0" borderId="0" xfId="0" applyNumberFormat="1" applyFont="1"/>
    <xf numFmtId="0" fontId="0" fillId="0" borderId="0" xfId="0" applyAlignment="1">
      <alignment vertical="top"/>
    </xf>
    <xf numFmtId="165" fontId="0" fillId="0" borderId="0" xfId="1" applyNumberFormat="1" applyFont="1" applyAlignment="1">
      <alignment vertical="top"/>
    </xf>
    <xf numFmtId="0" fontId="0" fillId="0" borderId="0" xfId="0" applyAlignment="1"/>
    <xf numFmtId="0" fontId="2" fillId="0" borderId="0" xfId="0" applyFont="1" applyAlignment="1">
      <alignment vertical="top"/>
    </xf>
    <xf numFmtId="0" fontId="2" fillId="0" borderId="0" xfId="0" applyFont="1" applyAlignment="1">
      <alignment horizontal="righ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0" fillId="2" borderId="0" xfId="0" applyFill="1" applyAlignment="1">
      <alignment wrapText="1"/>
    </xf>
    <xf numFmtId="0" fontId="0" fillId="2" borderId="0" xfId="0" applyFont="1" applyFill="1" applyAlignment="1">
      <alignment wrapText="1"/>
    </xf>
    <xf numFmtId="0" fontId="0" fillId="0" borderId="2" xfId="0" applyBorder="1" applyAlignment="1">
      <alignment horizontal="center" vertical="top" wrapText="1"/>
    </xf>
    <xf numFmtId="0" fontId="2" fillId="0" borderId="2" xfId="0" applyFont="1" applyBorder="1" applyAlignment="1">
      <alignment horizontal="center" vertical="top" wrapText="1"/>
    </xf>
    <xf numFmtId="0" fontId="0" fillId="0" borderId="2" xfId="0" applyBorder="1" applyAlignment="1">
      <alignment vertical="top" wrapText="1"/>
    </xf>
    <xf numFmtId="0" fontId="0" fillId="0" borderId="2" xfId="0" applyFont="1" applyBorder="1" applyAlignment="1">
      <alignment vertical="top" wrapText="1"/>
    </xf>
    <xf numFmtId="0" fontId="2" fillId="0" borderId="2" xfId="0" applyFont="1" applyBorder="1" applyAlignment="1">
      <alignment vertical="top" wrapText="1"/>
    </xf>
    <xf numFmtId="0" fontId="0" fillId="2" borderId="0" xfId="0" applyFont="1" applyFill="1" applyAlignment="1">
      <alignment horizontal="right" vertical="center" textRotation="90" wrapText="1"/>
    </xf>
    <xf numFmtId="0" fontId="0" fillId="2" borderId="0" xfId="0" applyFill="1" applyAlignment="1">
      <alignment horizontal="right" vertical="center" textRotation="90" wrapText="1"/>
    </xf>
  </cellXfs>
  <cellStyles count="3">
    <cellStyle name="Comma" xfId="1" builtinId="3"/>
    <cellStyle name="Currency" xfId="2" builtinId="4"/>
    <cellStyle name="Normal" xfId="0" builtinId="0"/>
  </cellStyles>
  <dxfs count="3">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360"/>
  <sheetViews>
    <sheetView zoomScaleNormal="100" workbookViewId="0">
      <pane xSplit="14" ySplit="3" topLeftCell="O4" activePane="bottomRight" state="frozen"/>
      <selection pane="topRight" activeCell="J1" sqref="J1"/>
      <selection pane="bottomLeft" activeCell="A3" sqref="A3"/>
      <selection pane="bottomRight"/>
    </sheetView>
  </sheetViews>
  <sheetFormatPr defaultColWidth="9.140625" defaultRowHeight="50.1" customHeight="1" x14ac:dyDescent="0.2"/>
  <cols>
    <col min="1" max="2" width="3.7109375" style="5" customWidth="1"/>
    <col min="3" max="4" width="3.7109375" style="10" customWidth="1"/>
    <col min="5" max="5" width="18.7109375" style="5" customWidth="1"/>
    <col min="6" max="8" width="2.7109375" style="8" customWidth="1"/>
    <col min="9" max="9" width="12.7109375" style="6" customWidth="1"/>
    <col min="10" max="10" width="2.7109375" style="8" customWidth="1"/>
    <col min="11" max="11" width="12.7109375" style="6" customWidth="1"/>
    <col min="12" max="13" width="3.7109375" style="5" customWidth="1"/>
    <col min="14" max="14" width="3.7109375" style="34" customWidth="1"/>
    <col min="15" max="16" width="65.7109375" style="10" customWidth="1"/>
    <col min="17" max="17" width="18.7109375" style="5" customWidth="1"/>
    <col min="18" max="18" width="4.85546875" style="9" customWidth="1"/>
    <col min="19" max="22" width="4.7109375" style="9" customWidth="1"/>
    <col min="23" max="23" width="6.7109375" style="9" customWidth="1"/>
    <col min="24" max="24" width="4.7109375" style="9" customWidth="1"/>
    <col min="25" max="25" width="20.7109375" style="14" customWidth="1"/>
    <col min="26" max="26" width="10.7109375" style="7" customWidth="1"/>
    <col min="27" max="27" width="4.7109375" style="26" customWidth="1"/>
    <col min="28" max="28" width="10.7109375" style="5" customWidth="1"/>
    <col min="29" max="29" width="4.7109375" style="5" customWidth="1"/>
    <col min="30" max="30" width="12.7109375" style="6" customWidth="1"/>
    <col min="31" max="31" width="4.7109375" style="5" customWidth="1"/>
    <col min="32" max="32" width="12.7109375" style="6" customWidth="1"/>
    <col min="33" max="33" width="4.7109375" style="5" customWidth="1"/>
    <col min="34" max="34" width="12.7109375" style="6" customWidth="1"/>
    <col min="35" max="35" width="4.7109375" style="5" customWidth="1"/>
    <col min="36" max="36" width="12.7109375" style="6" customWidth="1"/>
    <col min="37" max="37" width="4.7109375" style="5" customWidth="1"/>
    <col min="38" max="38" width="12.7109375" style="6" customWidth="1"/>
    <col min="39" max="39" width="4.7109375" style="5" customWidth="1"/>
    <col min="40" max="40" width="12.7109375" style="6" customWidth="1"/>
    <col min="41" max="41" width="24.7109375" style="5" customWidth="1"/>
    <col min="42" max="42" width="18.7109375" style="5" customWidth="1"/>
    <col min="43" max="53" width="4.7109375" style="5" customWidth="1"/>
    <col min="54" max="16384" width="9.140625" style="5"/>
  </cols>
  <sheetData>
    <row r="1" spans="1:53" s="10" customFormat="1" ht="13.5" thickBot="1" x14ac:dyDescent="0.25">
      <c r="E1" s="28">
        <f>SUMPRODUCT(I:I,N:N)</f>
        <v>84426.200000000041</v>
      </c>
      <c r="F1" s="40"/>
      <c r="I1" s="28"/>
      <c r="K1" s="41" t="s">
        <v>1146</v>
      </c>
      <c r="L1" s="42">
        <v>4</v>
      </c>
      <c r="M1" s="43"/>
      <c r="R1" s="29"/>
      <c r="S1" s="29"/>
      <c r="T1" s="29"/>
      <c r="U1" s="29"/>
      <c r="V1" s="29"/>
      <c r="W1" s="29"/>
      <c r="X1" s="29"/>
      <c r="Y1" s="30"/>
      <c r="Z1" s="31"/>
      <c r="AA1" s="32"/>
      <c r="AD1" s="28"/>
      <c r="AF1" s="6"/>
      <c r="AH1" s="28"/>
      <c r="AJ1" s="6"/>
      <c r="AL1" s="28"/>
      <c r="AN1" s="28"/>
    </row>
    <row r="2" spans="1:53" s="10" customFormat="1" ht="12.75" x14ac:dyDescent="0.2">
      <c r="E2" s="28">
        <f>SUMPRODUCT(K:K,N:N)</f>
        <v>130026.20000000003</v>
      </c>
      <c r="F2" s="40"/>
      <c r="I2" s="28"/>
      <c r="K2" s="28"/>
      <c r="L2" s="41"/>
      <c r="M2" s="41"/>
      <c r="N2" s="33"/>
      <c r="R2" s="29"/>
      <c r="S2" s="29"/>
      <c r="T2" s="29"/>
      <c r="U2" s="29"/>
      <c r="V2" s="29"/>
      <c r="W2" s="29"/>
      <c r="X2" s="29"/>
      <c r="Y2" s="30"/>
      <c r="Z2" s="31"/>
      <c r="AA2" s="32"/>
      <c r="AD2" s="28"/>
      <c r="AF2" s="6"/>
      <c r="AH2" s="28"/>
      <c r="AJ2" s="6"/>
      <c r="AL2" s="28"/>
      <c r="AN2" s="28"/>
    </row>
    <row r="3" spans="1:53" s="2" customFormat="1" ht="66" x14ac:dyDescent="0.2">
      <c r="A3" s="13" t="s">
        <v>1052</v>
      </c>
      <c r="B3" s="13" t="s">
        <v>0</v>
      </c>
      <c r="C3" s="13" t="s">
        <v>3</v>
      </c>
      <c r="D3" s="13" t="s">
        <v>5</v>
      </c>
      <c r="E3" s="2" t="s">
        <v>1</v>
      </c>
      <c r="F3" s="12" t="s">
        <v>14</v>
      </c>
      <c r="G3" s="12" t="s">
        <v>1057</v>
      </c>
      <c r="H3" s="12" t="s">
        <v>15</v>
      </c>
      <c r="I3" s="3" t="s">
        <v>1045</v>
      </c>
      <c r="J3" s="12" t="s">
        <v>29</v>
      </c>
      <c r="K3" s="3" t="s">
        <v>16</v>
      </c>
      <c r="L3" s="13" t="s">
        <v>1053</v>
      </c>
      <c r="M3" s="13" t="s">
        <v>1279</v>
      </c>
      <c r="N3" s="13" t="s">
        <v>1075</v>
      </c>
      <c r="O3" s="4" t="s">
        <v>11</v>
      </c>
      <c r="P3" s="4" t="s">
        <v>12</v>
      </c>
      <c r="Q3" s="2" t="s">
        <v>2</v>
      </c>
      <c r="R3" s="11" t="s">
        <v>6</v>
      </c>
      <c r="S3" s="11" t="s">
        <v>7</v>
      </c>
      <c r="T3" s="11" t="s">
        <v>8</v>
      </c>
      <c r="U3" s="11" t="s">
        <v>1038</v>
      </c>
      <c r="V3" s="11" t="s">
        <v>9</v>
      </c>
      <c r="W3" s="11" t="s">
        <v>31</v>
      </c>
      <c r="X3" s="11" t="s">
        <v>40</v>
      </c>
      <c r="Y3" s="15" t="s">
        <v>37</v>
      </c>
      <c r="Z3" s="15" t="s">
        <v>30</v>
      </c>
      <c r="AA3" s="11" t="s">
        <v>1046</v>
      </c>
      <c r="AB3" s="2" t="s">
        <v>10</v>
      </c>
      <c r="AC3" s="1" t="s">
        <v>17</v>
      </c>
      <c r="AD3" s="3" t="s">
        <v>18</v>
      </c>
      <c r="AE3" s="1" t="s">
        <v>19</v>
      </c>
      <c r="AF3" s="3" t="s">
        <v>21</v>
      </c>
      <c r="AG3" s="1" t="s">
        <v>20</v>
      </c>
      <c r="AH3" s="3" t="s">
        <v>22</v>
      </c>
      <c r="AI3" s="1" t="s">
        <v>23</v>
      </c>
      <c r="AJ3" s="3" t="s">
        <v>24</v>
      </c>
      <c r="AK3" s="1" t="s">
        <v>25</v>
      </c>
      <c r="AL3" s="3" t="s">
        <v>27</v>
      </c>
      <c r="AM3" s="1" t="s">
        <v>26</v>
      </c>
      <c r="AN3" s="3" t="s">
        <v>28</v>
      </c>
      <c r="AO3" s="2" t="s">
        <v>291</v>
      </c>
      <c r="AP3" s="2" t="s">
        <v>363</v>
      </c>
      <c r="AQ3" s="13" t="s">
        <v>1287</v>
      </c>
      <c r="AR3" s="13" t="s">
        <v>1019</v>
      </c>
      <c r="AS3" s="13" t="s">
        <v>1020</v>
      </c>
      <c r="AT3" s="13" t="s">
        <v>1021</v>
      </c>
      <c r="AU3" s="13" t="s">
        <v>1022</v>
      </c>
      <c r="AV3" s="13" t="s">
        <v>1023</v>
      </c>
      <c r="AW3" s="13" t="s">
        <v>1024</v>
      </c>
      <c r="AX3" s="13" t="s">
        <v>1025</v>
      </c>
      <c r="AY3" s="13" t="s">
        <v>1026</v>
      </c>
      <c r="AZ3" s="13" t="s">
        <v>1126</v>
      </c>
      <c r="BA3" s="13"/>
    </row>
    <row r="4" spans="1:53" ht="50.1" customHeight="1" x14ac:dyDescent="0.2">
      <c r="A4" s="5">
        <v>1</v>
      </c>
      <c r="B4" s="5">
        <v>1</v>
      </c>
      <c r="C4" s="10" t="s">
        <v>957</v>
      </c>
      <c r="E4" s="5" t="s">
        <v>953</v>
      </c>
      <c r="F4" s="8">
        <f>IF(IF(AE4="NA",AC4,AE4)&gt;Assumptions!$B$11,0,1)</f>
        <v>1</v>
      </c>
      <c r="G4" s="8">
        <f t="shared" ref="G4:G30" si="0">IF(AND(F4=0,H4=1),1,0)</f>
        <v>0</v>
      </c>
      <c r="H4" s="8">
        <f>IF(IF(AI4="NA",AG4,AI4)&gt;Assumptions!$B$11,0,1)</f>
        <v>1</v>
      </c>
      <c r="I4" s="6">
        <f t="shared" ref="I4:I66" si="1">SUM(IF(AF4="NA",(AD4*F4),(AF4*F4)),IF(AJ4="NA",(AH4*H4),(AJ4*H4)),(G4*AH4))</f>
        <v>545.1</v>
      </c>
      <c r="J4" s="8">
        <f>IF(IF(AM4="NA",AK4,AM4)&gt;Assumptions!$B$11,0,1)</f>
        <v>1</v>
      </c>
      <c r="K4" s="6">
        <f t="shared" ref="K4:K66" si="2">SUM(IF(AF4="NA",(AD4*F4),(AF4*F4)),IF(AJ4="NA",(AH4*H4),(AJ4*H4)),IF(AN4="NA",(AL4*J4),(AN4*J4)),(G4*AH4))</f>
        <v>945.1</v>
      </c>
      <c r="L4" s="5">
        <f>SUM(AR4:AZ4)*AQ4</f>
        <v>7</v>
      </c>
      <c r="M4" s="5">
        <v>1</v>
      </c>
      <c r="N4" s="34">
        <f>IF(OR((M4=1),(L4&gt;$L$1-1),(NOT(ISBLANK(W4)))),1,0)</f>
        <v>1</v>
      </c>
      <c r="O4" s="10" t="s">
        <v>954</v>
      </c>
      <c r="P4" s="10" t="s">
        <v>955</v>
      </c>
      <c r="Q4" s="5" t="s">
        <v>956</v>
      </c>
      <c r="R4" s="9">
        <v>252</v>
      </c>
      <c r="S4" s="9" t="s">
        <v>57</v>
      </c>
      <c r="T4" s="9" t="s">
        <v>285</v>
      </c>
      <c r="X4" s="9" t="s">
        <v>61</v>
      </c>
      <c r="Y4" s="14" t="s">
        <v>58</v>
      </c>
      <c r="Z4" s="7">
        <v>2620</v>
      </c>
      <c r="AA4" s="26">
        <f>IF(AND(F4=0,G4=0,H4=0,J4=0),1,0)</f>
        <v>0</v>
      </c>
      <c r="AB4" s="5" t="s">
        <v>59</v>
      </c>
      <c r="AC4" s="5">
        <f>ROUNDUP(Z4*Assumptions!$B$13/Assumptions!$B$10,0)</f>
        <v>1</v>
      </c>
      <c r="AD4" s="6">
        <f>AC4*Assumptions!$B$9</f>
        <v>400</v>
      </c>
      <c r="AE4" s="5">
        <v>1</v>
      </c>
      <c r="AF4" s="6">
        <v>308.89</v>
      </c>
      <c r="AG4" s="5">
        <f>ROUNDUP(Z4*Assumptions!$B$15/Assumptions!$B$10,0)</f>
        <v>1</v>
      </c>
      <c r="AH4" s="6">
        <f>AG4*Assumptions!$B$9</f>
        <v>400</v>
      </c>
      <c r="AI4" s="5">
        <v>1</v>
      </c>
      <c r="AJ4" s="6">
        <v>236.21</v>
      </c>
      <c r="AK4" s="5">
        <f>ROUNDUP(Z4*Assumptions!$B$16/Assumptions!$B$10,0)</f>
        <v>1</v>
      </c>
      <c r="AL4" s="6">
        <f>AK4*Assumptions!$B$9</f>
        <v>400</v>
      </c>
      <c r="AM4" s="5" t="s">
        <v>60</v>
      </c>
      <c r="AN4" s="6" t="s">
        <v>60</v>
      </c>
      <c r="AO4" s="5" t="s">
        <v>292</v>
      </c>
      <c r="AQ4" s="5">
        <f>IF(ISBLANK(U4),1,0)</f>
        <v>1</v>
      </c>
      <c r="AR4" s="5">
        <f>IF(R4&gt;9,Assumptions!$B$18,0)</f>
        <v>1</v>
      </c>
      <c r="AS4" s="5">
        <f>IF(OR(T4="se",T4="s"),Assumptions!$B$19,0)</f>
        <v>1</v>
      </c>
      <c r="AT4" s="5">
        <f>IF(V4&gt;0,Assumptions!$B$20,0)</f>
        <v>0</v>
      </c>
      <c r="AU4" s="5">
        <f>IF(W4&gt;0,Assumptions!$B$21,0)</f>
        <v>0</v>
      </c>
      <c r="AV4" s="5">
        <f>IF(OR(COUNT(SEARCH({"ih","ie"},D4)),COUNT(SEARCH({"profile","income","lim","lico","mbm"},O4))),Assumptions!$B$22,0)</f>
        <v>1</v>
      </c>
      <c r="AW4" s="5">
        <f>IF(OR(COUNT(SEARCH({"hsc","ih","sdc"},D4)),COUNT(SEARCH({"profile","dwelling","housing","construction","rooms","owner","rent"},O4))),Assumptions!$B$23,0)</f>
        <v>1</v>
      </c>
      <c r="AX4" s="5">
        <f>IF(OR(COUNT(SEARCH({"ied","ic","evm"},D4)),COUNT(SEARCH({"profile","immigr","birth","visible","citizen","generation"},O4))),Assumptions!$B$24,0)</f>
        <v>1</v>
      </c>
      <c r="AY4" s="5">
        <f>IF(OR(COUNT(SEARCH({"fh","fhm","ms"},D4)),COUNT(SEARCH({"profile","common-law","marital","family","parent","child","same sex","living alone","household size"},O4))),Assumptions!$B$25,0)</f>
        <v>1</v>
      </c>
      <c r="AZ4" s="5">
        <f>IF(OR(COUNT(SEARCH({"as"},D4)),COUNT(SEARCH({"profile","age","elderly","child","senior"},O4))),Assumptions!$B$26,0)</f>
        <v>1</v>
      </c>
    </row>
    <row r="5" spans="1:53" ht="50.1" customHeight="1" x14ac:dyDescent="0.2">
      <c r="A5" s="5">
        <v>2</v>
      </c>
      <c r="B5" s="5">
        <v>1</v>
      </c>
      <c r="C5" s="10" t="s">
        <v>957</v>
      </c>
      <c r="E5" s="5" t="s">
        <v>1274</v>
      </c>
      <c r="F5" s="8">
        <f>IF(IF(AE5="NA",AC5,AE5)&gt;Assumptions!$B$11,0,1)</f>
        <v>1</v>
      </c>
      <c r="G5" s="8">
        <f t="shared" si="0"/>
        <v>0</v>
      </c>
      <c r="H5" s="8">
        <f>IF(IF(AI5="NA",AG5,AI5)&gt;Assumptions!$B$11,0,1)</f>
        <v>1</v>
      </c>
      <c r="I5" s="6">
        <f t="shared" si="1"/>
        <v>800</v>
      </c>
      <c r="J5" s="8">
        <f>IF(IF(AM5="NA",AK5,AM5)&gt;Assumptions!$B$11,0,1)</f>
        <v>1</v>
      </c>
      <c r="K5" s="6">
        <f t="shared" si="2"/>
        <v>1200</v>
      </c>
      <c r="L5" s="5">
        <f t="shared" ref="L5:L68" si="3">SUM(AR5:AZ5)*AQ5</f>
        <v>6</v>
      </c>
      <c r="M5" s="5">
        <v>0</v>
      </c>
      <c r="N5" s="34">
        <f t="shared" ref="N5:N68" si="4">IF(AND(ISBLANK(U5),OR(M5=1,L5&gt;$L$1-1,NOT(ISBLANK(W5)))),1,0)</f>
        <v>1</v>
      </c>
      <c r="O5" s="10" t="s">
        <v>1275</v>
      </c>
      <c r="R5" s="9">
        <v>-99</v>
      </c>
      <c r="S5" s="9" t="s">
        <v>416</v>
      </c>
      <c r="T5" s="9" t="s">
        <v>416</v>
      </c>
      <c r="V5" s="9" t="s">
        <v>958</v>
      </c>
      <c r="X5" s="9" t="s">
        <v>653</v>
      </c>
      <c r="Y5" s="14" t="s">
        <v>58</v>
      </c>
      <c r="Z5" s="7">
        <v>2620</v>
      </c>
      <c r="AA5" s="26">
        <f>IF(AND(F5=0,G5=0,H5=0,J5=0),1,0)</f>
        <v>0</v>
      </c>
      <c r="AB5" s="5" t="s">
        <v>59</v>
      </c>
      <c r="AC5" s="5">
        <f>ROUNDUP(Z5*Assumptions!$B$13/Assumptions!$B$10,0)</f>
        <v>1</v>
      </c>
      <c r="AD5" s="6">
        <f>AC5*Assumptions!$B$9</f>
        <v>400</v>
      </c>
      <c r="AE5" s="5" t="s">
        <v>60</v>
      </c>
      <c r="AF5" s="6" t="s">
        <v>60</v>
      </c>
      <c r="AG5" s="5">
        <f>ROUNDUP(Z5*Assumptions!$B$15/Assumptions!$B$10,0)</f>
        <v>1</v>
      </c>
      <c r="AH5" s="6">
        <f>AG5*Assumptions!$B$9</f>
        <v>400</v>
      </c>
      <c r="AI5" s="5" t="s">
        <v>60</v>
      </c>
      <c r="AJ5" s="6" t="s">
        <v>60</v>
      </c>
      <c r="AK5" s="5">
        <f>ROUNDUP(Z5*Assumptions!$B$16/Assumptions!$B$10,0)</f>
        <v>1</v>
      </c>
      <c r="AL5" s="6">
        <f>AK5*Assumptions!$B$9</f>
        <v>400</v>
      </c>
      <c r="AM5" s="5" t="s">
        <v>60</v>
      </c>
      <c r="AN5" s="6" t="s">
        <v>60</v>
      </c>
      <c r="AO5" s="5" t="s">
        <v>292</v>
      </c>
      <c r="AP5" s="5" t="s">
        <v>970</v>
      </c>
      <c r="AQ5" s="5">
        <f t="shared" ref="AQ5:AQ68" si="5">IF(ISBLANK(U5),1,0)</f>
        <v>1</v>
      </c>
      <c r="AR5" s="5">
        <f>IF(R5&gt;9,Assumptions!$B$18,0)</f>
        <v>0</v>
      </c>
      <c r="AS5" s="5">
        <f>IF(OR(T5="se",T5="s"),Assumptions!$B$19,0)</f>
        <v>0</v>
      </c>
      <c r="AT5" s="5">
        <f>IF(V5&gt;0,Assumptions!$B$20,0)</f>
        <v>1</v>
      </c>
      <c r="AU5" s="5">
        <f>IF(W5&gt;0,Assumptions!$B$21,0)</f>
        <v>0</v>
      </c>
      <c r="AV5" s="5">
        <f>IF(OR(COUNT(SEARCH({"ih","ie"},D5)),COUNT(SEARCH({"profile","income","lim","lico","mbm"},O5))),Assumptions!$B$22,0)</f>
        <v>1</v>
      </c>
      <c r="AW5" s="5">
        <f>IF(OR(COUNT(SEARCH({"hsc","ih","sdc"},D5)),COUNT(SEARCH({"profile","dwelling","housing","construction","rooms","owner","rent"},O5))),Assumptions!$B$23,0)</f>
        <v>1</v>
      </c>
      <c r="AX5" s="5">
        <f>IF(OR(COUNT(SEARCH({"ied","ic","evm"},D5)),COUNT(SEARCH({"profile","immigr","birth","visible","citizen","generation"},O5))),1,0)</f>
        <v>1</v>
      </c>
      <c r="AY5" s="5">
        <f>IF(OR(COUNT(SEARCH({"fh","fhm","ms"},D5)),COUNT(SEARCH({"profile","common-law","marital","family","parent","child","same sex","living alone","household size"},O5))),Assumptions!$B$25,0)</f>
        <v>1</v>
      </c>
      <c r="AZ5" s="5">
        <f>IF(OR(COUNT(SEARCH({"as"},D5)),COUNT(SEARCH({"profile","age","elderly","child","senior"},O5))),Assumptions!$B$26,0)</f>
        <v>1</v>
      </c>
    </row>
    <row r="6" spans="1:53" ht="50.1" customHeight="1" x14ac:dyDescent="0.2">
      <c r="A6" s="5">
        <v>377</v>
      </c>
      <c r="B6" s="5">
        <v>1</v>
      </c>
      <c r="C6" s="10" t="s">
        <v>957</v>
      </c>
      <c r="E6" s="5" t="s">
        <v>1276</v>
      </c>
      <c r="F6" s="8">
        <f>IF(IF(AE6="NA",AC6,AE6)&gt;Assumptions!$B$11,0,1)</f>
        <v>1</v>
      </c>
      <c r="G6" s="8">
        <f t="shared" si="0"/>
        <v>0</v>
      </c>
      <c r="H6" s="8">
        <f>IF(IF(AI6="NA",AG6,AI6)&gt;Assumptions!$B$11,0,1)</f>
        <v>1</v>
      </c>
      <c r="I6" s="6">
        <f t="shared" si="1"/>
        <v>0</v>
      </c>
      <c r="J6" s="8">
        <f>IF(IF(AM6="NA",AK6,AM6)&gt;Assumptions!$B$11,0,1)</f>
        <v>1</v>
      </c>
      <c r="K6" s="6">
        <f t="shared" si="2"/>
        <v>400</v>
      </c>
      <c r="L6" s="5">
        <f t="shared" si="3"/>
        <v>7</v>
      </c>
      <c r="M6" s="5">
        <v>0</v>
      </c>
      <c r="N6" s="34">
        <f t="shared" si="4"/>
        <v>1</v>
      </c>
      <c r="O6" s="10" t="s">
        <v>1289</v>
      </c>
      <c r="Q6" s="5" t="s">
        <v>956</v>
      </c>
      <c r="R6" s="9">
        <v>252</v>
      </c>
      <c r="S6" s="9" t="s">
        <v>57</v>
      </c>
      <c r="T6" s="9" t="s">
        <v>285</v>
      </c>
      <c r="X6" s="9" t="s">
        <v>61</v>
      </c>
      <c r="Y6" s="14" t="s">
        <v>58</v>
      </c>
      <c r="Z6" s="7">
        <v>472</v>
      </c>
      <c r="AA6" s="26">
        <f>IF(AND(F6=0,G6=0,H6=0,J6=0),1,0)</f>
        <v>0</v>
      </c>
      <c r="AB6" s="5" t="s">
        <v>1260</v>
      </c>
      <c r="AC6" s="5">
        <f>ROUNDUP(Z6*Assumptions!$B$13/Assumptions!$B$10,0)</f>
        <v>1</v>
      </c>
      <c r="AD6" s="6">
        <f>AC6*Assumptions!$B$9</f>
        <v>400</v>
      </c>
      <c r="AE6" s="5">
        <v>1</v>
      </c>
      <c r="AF6" s="6">
        <v>0</v>
      </c>
      <c r="AG6" s="5">
        <f>ROUNDUP(Z6*Assumptions!$B$15/Assumptions!$B$10,0)</f>
        <v>1</v>
      </c>
      <c r="AH6" s="6">
        <f>AG6*Assumptions!$B$9</f>
        <v>400</v>
      </c>
      <c r="AI6" s="5">
        <v>1</v>
      </c>
      <c r="AJ6" s="6">
        <v>0</v>
      </c>
      <c r="AK6" s="5">
        <f>ROUNDUP(Z6*Assumptions!$B$16/Assumptions!$B$10,0)</f>
        <v>1</v>
      </c>
      <c r="AL6" s="6">
        <f>AK6*Assumptions!$B$9</f>
        <v>400</v>
      </c>
      <c r="AM6" s="5" t="s">
        <v>60</v>
      </c>
      <c r="AN6" s="6" t="s">
        <v>60</v>
      </c>
      <c r="AQ6" s="5">
        <f t="shared" si="5"/>
        <v>1</v>
      </c>
      <c r="AR6" s="5">
        <f>IF(R6&gt;9,Assumptions!$B$18,0)</f>
        <v>1</v>
      </c>
      <c r="AS6" s="5">
        <f>IF(OR(T6="se",T6="s"),Assumptions!$B$19,0)</f>
        <v>1</v>
      </c>
      <c r="AT6" s="5">
        <f>IF(ISBLANK(V6),0,Assumptions!$B$20)</f>
        <v>0</v>
      </c>
      <c r="AU6" s="5">
        <f>IF(W6&gt;0,Assumptions!$B$21,0)</f>
        <v>0</v>
      </c>
      <c r="AV6" s="5">
        <f>IF(OR(COUNT(SEARCH({"ih","ie"},D6)),COUNT(SEARCH({"profile","income","lim","lico","mbm"},O6))),Assumptions!$B$22,0)</f>
        <v>1</v>
      </c>
      <c r="AW6" s="5">
        <f>IF(OR(COUNT(SEARCH({"hsc","ih","sdc"},D6)),COUNT(SEARCH({"profile","dwelling","housing","construction","rooms","owner","rent"},O6))),Assumptions!$B$23,0)</f>
        <v>1</v>
      </c>
      <c r="AX6" s="5">
        <f>IF(OR(COUNT(SEARCH({"ied","ic","evm"},D6)),COUNT(SEARCH({"profile","immigr","birth","visible","citizen","generation"},O6))),1,0)</f>
        <v>1</v>
      </c>
      <c r="AY6" s="5">
        <f>IF(OR(COUNT(SEARCH({"fh","fhm","ms"},D6)),COUNT(SEARCH({"profile","common-law","marital","family","parent","child","same sex","living alone","household size"},O6))),Assumptions!$B$25,0)</f>
        <v>1</v>
      </c>
      <c r="AZ6" s="5">
        <f>IF(OR(COUNT(SEARCH({"as"},D6)),COUNT(SEARCH({"profile","age","elderly","child","senior"},O6))),Assumptions!$B$26,0)</f>
        <v>1</v>
      </c>
    </row>
    <row r="7" spans="1:53" ht="50.1" customHeight="1" x14ac:dyDescent="0.2">
      <c r="A7" s="5">
        <v>3</v>
      </c>
      <c r="B7" s="5">
        <v>2</v>
      </c>
      <c r="C7" s="10" t="s">
        <v>51</v>
      </c>
      <c r="D7" s="10" t="s">
        <v>52</v>
      </c>
      <c r="E7" s="5" t="s">
        <v>53</v>
      </c>
      <c r="F7" s="8">
        <f>IF(IF(AE7="NA",AC7,AE7)&gt;Assumptions!$B$11,0,1)</f>
        <v>0</v>
      </c>
      <c r="G7" s="8">
        <f t="shared" si="0"/>
        <v>0</v>
      </c>
      <c r="H7" s="8">
        <f>IF(IF(AI7="NA",AG7,AI7)&gt;Assumptions!$B$11,0,1)</f>
        <v>0</v>
      </c>
      <c r="I7" s="6">
        <f t="shared" si="1"/>
        <v>0</v>
      </c>
      <c r="J7" s="8">
        <f>IF(IF(AM7="NA",AK7,AM7)&gt;Assumptions!$B$11,0,1)</f>
        <v>0</v>
      </c>
      <c r="K7" s="6">
        <f t="shared" si="2"/>
        <v>0</v>
      </c>
      <c r="L7" s="5">
        <f t="shared" si="3"/>
        <v>5</v>
      </c>
      <c r="M7" s="5">
        <v>0</v>
      </c>
      <c r="N7" s="34">
        <f t="shared" si="4"/>
        <v>1</v>
      </c>
      <c r="O7" s="10" t="s">
        <v>54</v>
      </c>
      <c r="P7" s="10" t="s">
        <v>55</v>
      </c>
      <c r="Q7" s="5" t="s">
        <v>56</v>
      </c>
      <c r="R7" s="9">
        <v>10</v>
      </c>
      <c r="S7" s="9" t="s">
        <v>57</v>
      </c>
      <c r="T7" s="9" t="s">
        <v>284</v>
      </c>
      <c r="V7" s="9" t="s">
        <v>1027</v>
      </c>
      <c r="X7" s="9" t="s">
        <v>61</v>
      </c>
      <c r="Y7" s="14" t="s">
        <v>58</v>
      </c>
      <c r="Z7" s="7">
        <v>389400</v>
      </c>
      <c r="AA7" s="26">
        <f t="shared" ref="AA7:AA70" si="6">IF(AND(F7=0,G7=0,H7=0,J7=0),1,0)</f>
        <v>1</v>
      </c>
      <c r="AB7" s="5" t="s">
        <v>59</v>
      </c>
      <c r="AC7" s="5">
        <f>ROUNDUP(Z7*Assumptions!$B$13/Assumptions!$B$10,0)</f>
        <v>44</v>
      </c>
      <c r="AD7" s="6">
        <f>AC7*Assumptions!$B$9</f>
        <v>17600</v>
      </c>
      <c r="AE7" s="5">
        <v>62</v>
      </c>
      <c r="AF7" s="6" t="s">
        <v>60</v>
      </c>
      <c r="AG7" s="5">
        <f>ROUNDUP(Z7*Assumptions!$B$15/Assumptions!$B$10,0)</f>
        <v>5</v>
      </c>
      <c r="AH7" s="6">
        <f>AG7*Assumptions!$B$9</f>
        <v>2000</v>
      </c>
      <c r="AI7" s="5">
        <v>6</v>
      </c>
      <c r="AJ7" s="6">
        <v>1108.3699999999999</v>
      </c>
      <c r="AK7" s="5">
        <f>ROUNDUP(Z7*Assumptions!$B$16/Assumptions!$B$10,0)</f>
        <v>6</v>
      </c>
      <c r="AL7" s="6">
        <f>AK7*Assumptions!$B$9</f>
        <v>2400</v>
      </c>
      <c r="AM7" s="5" t="s">
        <v>60</v>
      </c>
      <c r="AN7" s="6" t="s">
        <v>60</v>
      </c>
      <c r="AO7" s="5" t="s">
        <v>292</v>
      </c>
      <c r="AQ7" s="5">
        <f t="shared" si="5"/>
        <v>1</v>
      </c>
      <c r="AR7" s="5">
        <f>IF(R7&gt;9,Assumptions!$B$18,0)</f>
        <v>1</v>
      </c>
      <c r="AS7" s="5">
        <f>IF(OR(T7="se",T7="s"),Assumptions!$B$19,0)</f>
        <v>0</v>
      </c>
      <c r="AT7" s="5">
        <f>IF(ISBLANK(V7),0,Assumptions!$B$20)</f>
        <v>1</v>
      </c>
      <c r="AU7" s="5">
        <f>IF(W7&gt;0,Assumptions!$B$21,0)</f>
        <v>0</v>
      </c>
      <c r="AV7" s="5">
        <f>IF(OR(COUNT(SEARCH({"ih","ie"},D7)),COUNT(SEARCH({"profile","income","lim","lico","mbm"},O7))),Assumptions!$B$22,0)</f>
        <v>1</v>
      </c>
      <c r="AW7" s="5">
        <f>IF(OR(COUNT(SEARCH({"hsc","ih","sdc"},D7)),COUNT(SEARCH({"profile","dwelling","housing","construction","rooms","owner","rent"},O7))),Assumptions!$B$23,0)</f>
        <v>0</v>
      </c>
      <c r="AX7" s="5">
        <f>IF(OR(COUNT(SEARCH({"ied","ic","evm"},D7)),COUNT(SEARCH({"profile","immigr","birth","visible","citizen","generation"},O7))),1,0)</f>
        <v>1</v>
      </c>
      <c r="AY7" s="5">
        <f>IF(OR(COUNT(SEARCH({"fh","fhm","ms"},D7)),COUNT(SEARCH({"profile","common-law","marital","family","parent","child","same sex","living alone","household size"},O7))),Assumptions!$B$25,0)</f>
        <v>0</v>
      </c>
      <c r="AZ7" s="5">
        <f>IF(OR(COUNT(SEARCH({"as"},D7)),COUNT(SEARCH({"profile","age","elderly","child","senior"},O7))),Assumptions!$B$26,0)</f>
        <v>1</v>
      </c>
    </row>
    <row r="8" spans="1:53" ht="50.1" customHeight="1" x14ac:dyDescent="0.2">
      <c r="A8" s="5">
        <v>4</v>
      </c>
      <c r="B8" s="5">
        <v>2</v>
      </c>
      <c r="C8" s="10" t="s">
        <v>51</v>
      </c>
      <c r="D8" s="10" t="s">
        <v>52</v>
      </c>
      <c r="E8" s="5" t="s">
        <v>67</v>
      </c>
      <c r="F8" s="8">
        <f>IF(IF(AE8="NA",AC8,AE8)&gt;Assumptions!$B$11,0,1)</f>
        <v>1</v>
      </c>
      <c r="G8" s="8">
        <f t="shared" si="0"/>
        <v>0</v>
      </c>
      <c r="H8" s="8">
        <f>IF(IF(AI8="NA",AG8,AI8)&gt;Assumptions!$B$11,0,1)</f>
        <v>1</v>
      </c>
      <c r="I8" s="6">
        <f t="shared" si="1"/>
        <v>763.14</v>
      </c>
      <c r="J8" s="8">
        <f>IF(IF(AM8="NA",AK8,AM8)&gt;Assumptions!$B$11,0,1)</f>
        <v>1</v>
      </c>
      <c r="K8" s="6">
        <f t="shared" si="2"/>
        <v>1163.1399999999999</v>
      </c>
      <c r="L8" s="5">
        <f t="shared" si="3"/>
        <v>4</v>
      </c>
      <c r="M8" s="5">
        <v>0</v>
      </c>
      <c r="N8" s="34">
        <f t="shared" si="4"/>
        <v>1</v>
      </c>
      <c r="O8" s="10" t="s">
        <v>155</v>
      </c>
      <c r="P8" s="10" t="s">
        <v>156</v>
      </c>
      <c r="Q8" s="5" t="s">
        <v>56</v>
      </c>
      <c r="R8" s="9">
        <v>10</v>
      </c>
      <c r="S8" s="9" t="s">
        <v>57</v>
      </c>
      <c r="T8" s="9" t="s">
        <v>284</v>
      </c>
      <c r="X8" s="9" t="s">
        <v>61</v>
      </c>
      <c r="Y8" s="14" t="s">
        <v>364</v>
      </c>
      <c r="Z8" s="7">
        <v>3240</v>
      </c>
      <c r="AA8" s="26">
        <f t="shared" si="6"/>
        <v>0</v>
      </c>
      <c r="AB8" s="5" t="s">
        <v>286</v>
      </c>
      <c r="AC8" s="5">
        <f>ROUNDUP(Z8*Assumptions!$B$13/Assumptions!$B$10,0)</f>
        <v>1</v>
      </c>
      <c r="AD8" s="6">
        <f>AC8*Assumptions!$B$9</f>
        <v>400</v>
      </c>
      <c r="AE8" s="5">
        <v>1</v>
      </c>
      <c r="AF8" s="6">
        <v>381.57</v>
      </c>
      <c r="AG8" s="5">
        <f>ROUNDUP(Z8*Assumptions!$B$15/Assumptions!$B$10,0)</f>
        <v>1</v>
      </c>
      <c r="AH8" s="6">
        <f>AG8*Assumptions!$B$9</f>
        <v>400</v>
      </c>
      <c r="AI8" s="5">
        <v>1</v>
      </c>
      <c r="AJ8" s="6">
        <v>381.57</v>
      </c>
      <c r="AK8" s="5">
        <f>ROUNDUP(Z8*Assumptions!$B$16/Assumptions!$B$10,0)</f>
        <v>1</v>
      </c>
      <c r="AL8" s="6">
        <f>AK8*Assumptions!$B$9</f>
        <v>400</v>
      </c>
      <c r="AM8" s="5" t="s">
        <v>60</v>
      </c>
      <c r="AN8" s="6" t="s">
        <v>60</v>
      </c>
      <c r="AO8" s="5" t="s">
        <v>293</v>
      </c>
      <c r="AQ8" s="5">
        <f t="shared" si="5"/>
        <v>1</v>
      </c>
      <c r="AR8" s="5">
        <f>IF(R8&gt;9,Assumptions!$B$18,0)</f>
        <v>1</v>
      </c>
      <c r="AS8" s="5">
        <f>IF(OR(T8="se",T8="s"),Assumptions!$B$19,0)</f>
        <v>0</v>
      </c>
      <c r="AT8" s="5">
        <f>IF(ISBLANK(V8),0,Assumptions!$B$20)</f>
        <v>0</v>
      </c>
      <c r="AU8" s="5">
        <f>IF(W8&gt;0,Assumptions!$B$21,0)</f>
        <v>0</v>
      </c>
      <c r="AV8" s="5">
        <f>IF(OR(COUNT(SEARCH({"ih","ie"},D8)),COUNT(SEARCH({"profile","income","lim","lico","mbm"},O8))),Assumptions!$B$22,0)</f>
        <v>1</v>
      </c>
      <c r="AW8" s="5">
        <f>IF(OR(COUNT(SEARCH({"hsc","ih","sdc"},D8)),COUNT(SEARCH({"profile","dwelling","housing","construction","rooms","owner","rent"},O8))),Assumptions!$B$23,0)</f>
        <v>0</v>
      </c>
      <c r="AX8" s="5">
        <f>IF(OR(COUNT(SEARCH({"ied","ic","evm"},D8)),COUNT(SEARCH({"profile","immigr","birth","visible","citizen","generation"},O8))),1,0)</f>
        <v>1</v>
      </c>
      <c r="AY8" s="5">
        <f>IF(OR(COUNT(SEARCH({"fh","fhm","ms"},D8)),COUNT(SEARCH({"profile","common-law","marital","family","parent","child","same sex","living alone","household size"},O8))),Assumptions!$B$25,0)</f>
        <v>0</v>
      </c>
      <c r="AZ8" s="5">
        <f>IF(OR(COUNT(SEARCH({"as"},D8)),COUNT(SEARCH({"profile","age","elderly","child","senior"},O8))),Assumptions!$B$26,0)</f>
        <v>1</v>
      </c>
    </row>
    <row r="9" spans="1:53" ht="50.1" customHeight="1" x14ac:dyDescent="0.2">
      <c r="A9" s="5">
        <v>5</v>
      </c>
      <c r="B9" s="5">
        <v>2</v>
      </c>
      <c r="C9" s="10" t="s">
        <v>51</v>
      </c>
      <c r="D9" s="10" t="s">
        <v>52</v>
      </c>
      <c r="E9" s="5" t="s">
        <v>68</v>
      </c>
      <c r="F9" s="8">
        <f>IF(IF(AE9="NA",AC9,AE9)&gt;Assumptions!$B$11,0,1)</f>
        <v>0</v>
      </c>
      <c r="G9" s="8">
        <f t="shared" si="0"/>
        <v>1</v>
      </c>
      <c r="H9" s="8">
        <f>IF(IF(AI9="NA",AG9,AI9)&gt;Assumptions!$B$11,0,1)</f>
        <v>1</v>
      </c>
      <c r="I9" s="6">
        <f t="shared" si="1"/>
        <v>1326.9299999999998</v>
      </c>
      <c r="J9" s="8">
        <f>IF(IF(AM9="NA",AK9,AM9)&gt;Assumptions!$B$11,0,1)</f>
        <v>1</v>
      </c>
      <c r="K9" s="6">
        <f t="shared" si="2"/>
        <v>2126.9299999999998</v>
      </c>
      <c r="L9" s="5">
        <f t="shared" si="3"/>
        <v>4</v>
      </c>
      <c r="M9" s="5">
        <v>0</v>
      </c>
      <c r="N9" s="34">
        <f t="shared" si="4"/>
        <v>1</v>
      </c>
      <c r="O9" s="10" t="s">
        <v>157</v>
      </c>
      <c r="P9" s="10" t="s">
        <v>158</v>
      </c>
      <c r="Q9" s="5" t="s">
        <v>141</v>
      </c>
      <c r="R9" s="9">
        <v>18</v>
      </c>
      <c r="S9" s="9" t="s">
        <v>57</v>
      </c>
      <c r="T9" s="9" t="s">
        <v>284</v>
      </c>
      <c r="X9" s="9" t="s">
        <v>61</v>
      </c>
      <c r="Y9" s="14" t="s">
        <v>364</v>
      </c>
      <c r="Z9" s="7">
        <v>95040</v>
      </c>
      <c r="AA9" s="26">
        <f t="shared" si="6"/>
        <v>0</v>
      </c>
      <c r="AB9" s="5" t="s">
        <v>59</v>
      </c>
      <c r="AC9" s="5">
        <f>ROUNDUP(Z9*Assumptions!$B$13/Assumptions!$B$10,0)</f>
        <v>11</v>
      </c>
      <c r="AD9" s="6">
        <f>AC9*Assumptions!$B$9</f>
        <v>4400</v>
      </c>
      <c r="AE9" s="5">
        <v>16</v>
      </c>
      <c r="AF9" s="6">
        <v>2561.9699999999998</v>
      </c>
      <c r="AG9" s="5">
        <f>ROUNDUP(Z9*Assumptions!$B$15/Assumptions!$B$10,0)</f>
        <v>2</v>
      </c>
      <c r="AH9" s="6">
        <f>AG9*Assumptions!$B$9</f>
        <v>800</v>
      </c>
      <c r="AI9" s="5">
        <v>2</v>
      </c>
      <c r="AJ9" s="6">
        <v>526.92999999999995</v>
      </c>
      <c r="AK9" s="5">
        <f>ROUNDUP(Z9*Assumptions!$B$16/Assumptions!$B$10,0)</f>
        <v>2</v>
      </c>
      <c r="AL9" s="6">
        <f>AK9*Assumptions!$B$9</f>
        <v>800</v>
      </c>
      <c r="AM9" s="5" t="s">
        <v>60</v>
      </c>
      <c r="AN9" s="6" t="s">
        <v>60</v>
      </c>
      <c r="AO9" s="5" t="s">
        <v>294</v>
      </c>
      <c r="AQ9" s="5">
        <f t="shared" si="5"/>
        <v>1</v>
      </c>
      <c r="AR9" s="5">
        <f>IF(R9&gt;9,Assumptions!$B$18,0)</f>
        <v>1</v>
      </c>
      <c r="AS9" s="5">
        <f>IF(OR(T9="se",T9="s"),Assumptions!$B$19,0)</f>
        <v>0</v>
      </c>
      <c r="AT9" s="5">
        <f>IF(ISBLANK(V9),0,Assumptions!$B$20)</f>
        <v>0</v>
      </c>
      <c r="AU9" s="5">
        <f>IF(W9&gt;0,Assumptions!$B$21,0)</f>
        <v>0</v>
      </c>
      <c r="AV9" s="5">
        <f>IF(OR(COUNT(SEARCH({"ih","ie"},D9)),COUNT(SEARCH({"profile","income","lim","lico","mbm"},O9))),Assumptions!$B$22,0)</f>
        <v>1</v>
      </c>
      <c r="AW9" s="5">
        <f>IF(OR(COUNT(SEARCH({"hsc","ih","sdc"},D9)),COUNT(SEARCH({"profile","dwelling","housing","construction","rooms","owner","rent"},O9))),Assumptions!$B$23,0)</f>
        <v>0</v>
      </c>
      <c r="AX9" s="5">
        <f>IF(OR(COUNT(SEARCH({"ied","ic","evm"},D9)),COUNT(SEARCH({"profile","immigr","birth","visible","citizen","generation"},O9))),1,0)</f>
        <v>1</v>
      </c>
      <c r="AY9" s="5">
        <f>IF(OR(COUNT(SEARCH({"fh","fhm","ms"},D9)),COUNT(SEARCH({"profile","common-law","marital","family","parent","child","same sex","living alone","household size"},O9))),Assumptions!$B$25,0)</f>
        <v>0</v>
      </c>
      <c r="AZ9" s="5">
        <f>IF(OR(COUNT(SEARCH({"as"},D9)),COUNT(SEARCH({"profile","age","elderly","child","senior"},O9))),Assumptions!$B$26,0)</f>
        <v>1</v>
      </c>
    </row>
    <row r="10" spans="1:53" ht="50.1" customHeight="1" x14ac:dyDescent="0.2">
      <c r="A10" s="5">
        <v>6</v>
      </c>
      <c r="B10" s="5">
        <v>2</v>
      </c>
      <c r="C10" s="10" t="s">
        <v>51</v>
      </c>
      <c r="D10" s="10" t="s">
        <v>52</v>
      </c>
      <c r="E10" s="5" t="s">
        <v>69</v>
      </c>
      <c r="F10" s="8">
        <f>IF(IF(AE10="NA",AC10,AE10)&gt;Assumptions!$B$11,0,1)</f>
        <v>1</v>
      </c>
      <c r="G10" s="8">
        <f t="shared" si="0"/>
        <v>0</v>
      </c>
      <c r="H10" s="8">
        <f>IF(IF(AI10="NA",AG10,AI10)&gt;Assumptions!$B$11,0,1)</f>
        <v>1</v>
      </c>
      <c r="I10" s="6">
        <f t="shared" si="1"/>
        <v>763.14</v>
      </c>
      <c r="J10" s="8">
        <f>IF(IF(AM10="NA",AK10,AM10)&gt;Assumptions!$B$11,0,1)</f>
        <v>1</v>
      </c>
      <c r="K10" s="6">
        <f t="shared" si="2"/>
        <v>1163.1399999999999</v>
      </c>
      <c r="L10" s="5">
        <f t="shared" si="3"/>
        <v>3</v>
      </c>
      <c r="M10" s="5">
        <v>0</v>
      </c>
      <c r="N10" s="34">
        <f t="shared" si="4"/>
        <v>0</v>
      </c>
      <c r="O10" s="10" t="s">
        <v>159</v>
      </c>
      <c r="P10" s="10" t="s">
        <v>160</v>
      </c>
      <c r="Q10" s="5" t="s">
        <v>142</v>
      </c>
      <c r="R10" s="9">
        <v>4</v>
      </c>
      <c r="S10" s="9" t="s">
        <v>57</v>
      </c>
      <c r="T10" s="9" t="s">
        <v>284</v>
      </c>
      <c r="X10" s="9" t="s">
        <v>61</v>
      </c>
      <c r="Y10" s="14" t="s">
        <v>364</v>
      </c>
      <c r="Z10" s="7">
        <v>1800</v>
      </c>
      <c r="AA10" s="26">
        <f t="shared" si="6"/>
        <v>0</v>
      </c>
      <c r="AB10" s="5" t="s">
        <v>59</v>
      </c>
      <c r="AC10" s="5">
        <f>ROUNDUP(Z10*Assumptions!$B$13/Assumptions!$B$10,0)</f>
        <v>1</v>
      </c>
      <c r="AD10" s="6">
        <f>AC10*Assumptions!$B$9</f>
        <v>400</v>
      </c>
      <c r="AE10" s="5">
        <v>1</v>
      </c>
      <c r="AF10" s="6">
        <v>381.57</v>
      </c>
      <c r="AG10" s="5">
        <f>ROUNDUP(Z10*Assumptions!$B$15/Assumptions!$B$10,0)</f>
        <v>1</v>
      </c>
      <c r="AH10" s="6">
        <f>AG10*Assumptions!$B$9</f>
        <v>400</v>
      </c>
      <c r="AI10" s="5">
        <v>1</v>
      </c>
      <c r="AJ10" s="6">
        <v>381.57</v>
      </c>
      <c r="AK10" s="5">
        <f>ROUNDUP(Z10*Assumptions!$B$16/Assumptions!$B$10,0)</f>
        <v>1</v>
      </c>
      <c r="AL10" s="6">
        <f>AK10*Assumptions!$B$9</f>
        <v>400</v>
      </c>
      <c r="AM10" s="5" t="s">
        <v>60</v>
      </c>
      <c r="AN10" s="6" t="s">
        <v>60</v>
      </c>
      <c r="AO10" s="5" t="s">
        <v>295</v>
      </c>
      <c r="AQ10" s="5">
        <f t="shared" si="5"/>
        <v>1</v>
      </c>
      <c r="AR10" s="5">
        <f>IF(R10&gt;9,Assumptions!$B$18,0)</f>
        <v>0</v>
      </c>
      <c r="AS10" s="5">
        <f>IF(OR(T10="se",T10="s"),Assumptions!$B$19,0)</f>
        <v>0</v>
      </c>
      <c r="AT10" s="5">
        <f>IF(ISBLANK(V10),0,Assumptions!$B$20)</f>
        <v>0</v>
      </c>
      <c r="AU10" s="5">
        <f>IF(W10&gt;0,Assumptions!$B$21,0)</f>
        <v>0</v>
      </c>
      <c r="AV10" s="5">
        <f>IF(OR(COUNT(SEARCH({"ih","ie"},D10)),COUNT(SEARCH({"profile","income","lim","lico","mbm"},O10))),Assumptions!$B$22,0)</f>
        <v>1</v>
      </c>
      <c r="AW10" s="5">
        <f>IF(OR(COUNT(SEARCH({"hsc","ih","sdc"},D10)),COUNT(SEARCH({"profile","dwelling","housing","construction","rooms","owner","rent"},O10))),Assumptions!$B$23,0)</f>
        <v>0</v>
      </c>
      <c r="AX10" s="5">
        <f>IF(OR(COUNT(SEARCH({"ied","ic","evm"},D10)),COUNT(SEARCH({"profile","immigr","birth","visible","citizen","generation"},O10))),1,0)</f>
        <v>1</v>
      </c>
      <c r="AY10" s="5">
        <f>IF(OR(COUNT(SEARCH({"fh","fhm","ms"},D10)),COUNT(SEARCH({"profile","common-law","marital","family","parent","child","same sex","living alone","household size"},O10))),Assumptions!$B$25,0)</f>
        <v>0</v>
      </c>
      <c r="AZ10" s="5">
        <f>IF(OR(COUNT(SEARCH({"as"},D10)),COUNT(SEARCH({"profile","age","elderly","child","senior"},O10))),Assumptions!$B$26,0)</f>
        <v>1</v>
      </c>
    </row>
    <row r="11" spans="1:53" ht="50.1" customHeight="1" x14ac:dyDescent="0.2">
      <c r="A11" s="5">
        <v>7</v>
      </c>
      <c r="B11" s="5">
        <v>2</v>
      </c>
      <c r="C11" s="10" t="s">
        <v>51</v>
      </c>
      <c r="D11" s="10" t="s">
        <v>52</v>
      </c>
      <c r="E11" s="5" t="s">
        <v>70</v>
      </c>
      <c r="F11" s="8">
        <f>IF(IF(AE11="NA",AC11,AE11)&gt;Assumptions!$B$11,0,1)</f>
        <v>1</v>
      </c>
      <c r="G11" s="8">
        <f t="shared" si="0"/>
        <v>0</v>
      </c>
      <c r="H11" s="8">
        <f>IF(IF(AI11="NA",AG11,AI11)&gt;Assumptions!$B$11,0,1)</f>
        <v>1</v>
      </c>
      <c r="I11" s="6">
        <f t="shared" si="1"/>
        <v>763.14</v>
      </c>
      <c r="J11" s="8">
        <f>IF(IF(AM11="NA",AK11,AM11)&gt;Assumptions!$B$11,0,1)</f>
        <v>1</v>
      </c>
      <c r="K11" s="6">
        <f t="shared" si="2"/>
        <v>1163.1399999999999</v>
      </c>
      <c r="L11" s="5">
        <f t="shared" si="3"/>
        <v>5</v>
      </c>
      <c r="M11" s="5">
        <v>0</v>
      </c>
      <c r="N11" s="34">
        <f t="shared" si="4"/>
        <v>1</v>
      </c>
      <c r="O11" s="10" t="s">
        <v>161</v>
      </c>
      <c r="P11" s="10" t="s">
        <v>162</v>
      </c>
      <c r="Q11" s="5" t="s">
        <v>382</v>
      </c>
      <c r="R11" s="9">
        <v>62</v>
      </c>
      <c r="S11" s="9" t="s">
        <v>57</v>
      </c>
      <c r="T11" s="9" t="s">
        <v>285</v>
      </c>
      <c r="X11" s="9" t="s">
        <v>61</v>
      </c>
      <c r="Y11" s="14" t="s">
        <v>58</v>
      </c>
      <c r="Z11" s="7">
        <v>4950</v>
      </c>
      <c r="AA11" s="26">
        <f t="shared" si="6"/>
        <v>0</v>
      </c>
      <c r="AB11" s="5" t="s">
        <v>59</v>
      </c>
      <c r="AC11" s="5">
        <f>ROUNDUP(Z11*Assumptions!$B$13/Assumptions!$B$10,0)</f>
        <v>1</v>
      </c>
      <c r="AD11" s="6">
        <f>AC11*Assumptions!$B$9</f>
        <v>400</v>
      </c>
      <c r="AE11" s="5">
        <v>1</v>
      </c>
      <c r="AF11" s="6">
        <v>381.57</v>
      </c>
      <c r="AG11" s="5">
        <f>ROUNDUP(Z11*Assumptions!$B$15/Assumptions!$B$10,0)</f>
        <v>1</v>
      </c>
      <c r="AH11" s="6">
        <f>AG11*Assumptions!$B$9</f>
        <v>400</v>
      </c>
      <c r="AI11" s="5">
        <v>1</v>
      </c>
      <c r="AJ11" s="6">
        <v>381.57</v>
      </c>
      <c r="AK11" s="5">
        <f>ROUNDUP(Z11*Assumptions!$B$16/Assumptions!$B$10,0)</f>
        <v>1</v>
      </c>
      <c r="AL11" s="6">
        <f>AK11*Assumptions!$B$9</f>
        <v>400</v>
      </c>
      <c r="AM11" s="5" t="s">
        <v>60</v>
      </c>
      <c r="AN11" s="6" t="s">
        <v>60</v>
      </c>
      <c r="AO11" s="5" t="s">
        <v>295</v>
      </c>
      <c r="AQ11" s="5">
        <f t="shared" si="5"/>
        <v>1</v>
      </c>
      <c r="AR11" s="5">
        <f>IF(R11&gt;9,Assumptions!$B$18,0)</f>
        <v>1</v>
      </c>
      <c r="AS11" s="5">
        <f>IF(OR(T11="se",T11="s"),Assumptions!$B$19,0)</f>
        <v>1</v>
      </c>
      <c r="AT11" s="5">
        <f>IF(ISBLANK(V11),0,Assumptions!$B$20)</f>
        <v>0</v>
      </c>
      <c r="AU11" s="5">
        <f>IF(W11&gt;0,Assumptions!$B$21,0)</f>
        <v>0</v>
      </c>
      <c r="AV11" s="5">
        <f>IF(OR(COUNT(SEARCH({"ih","ie"},D11)),COUNT(SEARCH({"profile","income","lim","lico","mbm"},O11))),Assumptions!$B$22,0)</f>
        <v>1</v>
      </c>
      <c r="AW11" s="5">
        <f>IF(OR(COUNT(SEARCH({"hsc","ih","sdc"},D11)),COUNT(SEARCH({"profile","dwelling","housing","construction","rooms","owner","rent"},O11))),Assumptions!$B$23,0)</f>
        <v>0</v>
      </c>
      <c r="AX11" s="5">
        <f>IF(OR(COUNT(SEARCH({"ied","ic","evm"},D11)),COUNT(SEARCH({"profile","immigr","birth","visible","citizen","generation"},O11))),1,0)</f>
        <v>1</v>
      </c>
      <c r="AY11" s="5">
        <f>IF(OR(COUNT(SEARCH({"fh","fhm","ms"},D11)),COUNT(SEARCH({"profile","common-law","marital","family","parent","child","same sex","living alone","household size"},O11))),Assumptions!$B$25,0)</f>
        <v>0</v>
      </c>
      <c r="AZ11" s="5">
        <f>IF(OR(COUNT(SEARCH({"as"},D11)),COUNT(SEARCH({"profile","age","elderly","child","senior"},O11))),Assumptions!$B$26,0)</f>
        <v>1</v>
      </c>
    </row>
    <row r="12" spans="1:53" ht="50.1" customHeight="1" x14ac:dyDescent="0.2">
      <c r="A12" s="5">
        <v>8</v>
      </c>
      <c r="B12" s="5">
        <v>2</v>
      </c>
      <c r="C12" s="10" t="s">
        <v>51</v>
      </c>
      <c r="D12" s="10" t="s">
        <v>52</v>
      </c>
      <c r="E12" s="5" t="s">
        <v>71</v>
      </c>
      <c r="F12" s="8">
        <f>IF(IF(AE12="NA",AC12,AE12)&gt;Assumptions!$B$11,0,1)</f>
        <v>0</v>
      </c>
      <c r="G12" s="8">
        <f t="shared" si="0"/>
        <v>0</v>
      </c>
      <c r="H12" s="8">
        <f>IF(IF(AI12="NA",AG12,AI12)&gt;Assumptions!$B$11,0,1)</f>
        <v>0</v>
      </c>
      <c r="I12" s="6">
        <f t="shared" si="1"/>
        <v>0</v>
      </c>
      <c r="J12" s="8">
        <f>IF(IF(AM12="NA",AK12,AM12)&gt;Assumptions!$B$11,0,1)</f>
        <v>0</v>
      </c>
      <c r="K12" s="6">
        <f t="shared" si="2"/>
        <v>0</v>
      </c>
      <c r="L12" s="5">
        <f t="shared" si="3"/>
        <v>3</v>
      </c>
      <c r="M12" s="5">
        <v>0</v>
      </c>
      <c r="N12" s="34">
        <f t="shared" si="4"/>
        <v>0</v>
      </c>
      <c r="O12" s="10" t="s">
        <v>163</v>
      </c>
      <c r="P12" s="10" t="s">
        <v>164</v>
      </c>
      <c r="Q12" s="5" t="s">
        <v>60</v>
      </c>
      <c r="R12" s="9">
        <v>-99</v>
      </c>
      <c r="S12" s="9" t="s">
        <v>57</v>
      </c>
      <c r="T12" s="9" t="s">
        <v>416</v>
      </c>
      <c r="X12" s="9" t="s">
        <v>61</v>
      </c>
      <c r="Y12" s="14" t="s">
        <v>364</v>
      </c>
      <c r="Z12" s="7">
        <v>1140480</v>
      </c>
      <c r="AA12" s="26">
        <f t="shared" si="6"/>
        <v>1</v>
      </c>
      <c r="AB12" s="5" t="s">
        <v>59</v>
      </c>
      <c r="AC12" s="5">
        <f>ROUNDUP(Z12*Assumptions!$B$13/Assumptions!$B$10,0)</f>
        <v>129</v>
      </c>
      <c r="AD12" s="6">
        <f>AC12*Assumptions!$B$9</f>
        <v>51600</v>
      </c>
      <c r="AE12" s="5" t="s">
        <v>60</v>
      </c>
      <c r="AF12" s="6" t="s">
        <v>60</v>
      </c>
      <c r="AG12" s="5">
        <f>ROUNDUP(Z12*Assumptions!$B$15/Assumptions!$B$10,0)</f>
        <v>13</v>
      </c>
      <c r="AH12" s="6">
        <f>AG12*Assumptions!$B$9</f>
        <v>5200</v>
      </c>
      <c r="AI12" s="5">
        <v>23</v>
      </c>
      <c r="AJ12" s="6">
        <v>3579.49</v>
      </c>
      <c r="AK12" s="5">
        <f>ROUNDUP(Z12*Assumptions!$B$16/Assumptions!$B$10,0)</f>
        <v>17</v>
      </c>
      <c r="AL12" s="6">
        <f>AK12*Assumptions!$B$9</f>
        <v>6800</v>
      </c>
      <c r="AM12" s="5" t="s">
        <v>60</v>
      </c>
      <c r="AN12" s="6" t="s">
        <v>60</v>
      </c>
      <c r="AO12" s="5" t="s">
        <v>296</v>
      </c>
      <c r="AQ12" s="5">
        <f t="shared" si="5"/>
        <v>1</v>
      </c>
      <c r="AR12" s="5">
        <f>IF(R12&gt;9,Assumptions!$B$18,0)</f>
        <v>0</v>
      </c>
      <c r="AS12" s="5">
        <f>IF(OR(T12="se",T12="s"),Assumptions!$B$19,0)</f>
        <v>0</v>
      </c>
      <c r="AT12" s="5">
        <f>IF(ISBLANK(V12),0,Assumptions!$B$20)</f>
        <v>0</v>
      </c>
      <c r="AU12" s="5">
        <f>IF(W12&gt;0,Assumptions!$B$21,0)</f>
        <v>0</v>
      </c>
      <c r="AV12" s="5">
        <f>IF(OR(COUNT(SEARCH({"ih","ie"},D12)),COUNT(SEARCH({"profile","income","lim","lico","mbm"},O12))),Assumptions!$B$22,0)</f>
        <v>1</v>
      </c>
      <c r="AW12" s="5">
        <f>IF(OR(COUNT(SEARCH({"hsc","ih","sdc"},D12)),COUNT(SEARCH({"profile","dwelling","housing","construction","rooms","owner","rent"},O12))),Assumptions!$B$23,0)</f>
        <v>0</v>
      </c>
      <c r="AX12" s="5">
        <f>IF(OR(COUNT(SEARCH({"ied","ic","evm"},D12)),COUNT(SEARCH({"profile","immigr","birth","visible","citizen","generation"},O12))),1,0)</f>
        <v>1</v>
      </c>
      <c r="AY12" s="5">
        <f>IF(OR(COUNT(SEARCH({"fh","fhm","ms"},D12)),COUNT(SEARCH({"profile","common-law","marital","family","parent","child","same sex","living alone","household size"},O12))),Assumptions!$B$25,0)</f>
        <v>0</v>
      </c>
      <c r="AZ12" s="5">
        <f>IF(OR(COUNT(SEARCH({"as"},D12)),COUNT(SEARCH({"profile","age","elderly","child","senior"},O12))),Assumptions!$B$26,0)</f>
        <v>1</v>
      </c>
    </row>
    <row r="13" spans="1:53" ht="50.1" customHeight="1" x14ac:dyDescent="0.2">
      <c r="A13" s="5">
        <v>9</v>
      </c>
      <c r="B13" s="5">
        <v>2</v>
      </c>
      <c r="C13" s="10" t="s">
        <v>51</v>
      </c>
      <c r="D13" s="10" t="s">
        <v>52</v>
      </c>
      <c r="E13" s="5" t="s">
        <v>72</v>
      </c>
      <c r="F13" s="8">
        <f>IF(IF(AE13="NA",AC13,AE13)&gt;Assumptions!$B$11,0,1)</f>
        <v>0</v>
      </c>
      <c r="G13" s="8">
        <f t="shared" si="0"/>
        <v>1</v>
      </c>
      <c r="H13" s="8">
        <f>IF(IF(AI13="NA",AG13,AI13)&gt;Assumptions!$B$11,0,1)</f>
        <v>1</v>
      </c>
      <c r="I13" s="6">
        <f t="shared" si="1"/>
        <v>781.56999999999994</v>
      </c>
      <c r="J13" s="8">
        <f>IF(IF(AM13="NA",AK13,AM13)&gt;Assumptions!$B$11,0,1)</f>
        <v>1</v>
      </c>
      <c r="K13" s="6">
        <f t="shared" si="2"/>
        <v>1181.57</v>
      </c>
      <c r="L13" s="5">
        <f t="shared" si="3"/>
        <v>3</v>
      </c>
      <c r="M13" s="5">
        <v>0</v>
      </c>
      <c r="N13" s="34">
        <f t="shared" si="4"/>
        <v>0</v>
      </c>
      <c r="O13" s="10" t="s">
        <v>165</v>
      </c>
      <c r="P13" s="10" t="s">
        <v>166</v>
      </c>
      <c r="Q13" s="5" t="s">
        <v>60</v>
      </c>
      <c r="R13" s="9">
        <v>-99</v>
      </c>
      <c r="S13" s="9" t="s">
        <v>57</v>
      </c>
      <c r="T13" s="9" t="s">
        <v>416</v>
      </c>
      <c r="X13" s="9" t="s">
        <v>61</v>
      </c>
      <c r="Y13" s="14" t="s">
        <v>364</v>
      </c>
      <c r="Z13" s="7">
        <v>35640</v>
      </c>
      <c r="AA13" s="26">
        <f t="shared" si="6"/>
        <v>0</v>
      </c>
      <c r="AB13" s="5" t="s">
        <v>59</v>
      </c>
      <c r="AC13" s="5">
        <f>ROUNDUP(Z13*Assumptions!$B$13/Assumptions!$B$10,0)</f>
        <v>5</v>
      </c>
      <c r="AD13" s="6">
        <f>AC13*Assumptions!$B$9</f>
        <v>2000</v>
      </c>
      <c r="AE13" s="5">
        <v>5</v>
      </c>
      <c r="AF13" s="6">
        <v>963.01</v>
      </c>
      <c r="AG13" s="5">
        <f>ROUNDUP(Z13*Assumptions!$B$15/Assumptions!$B$10,0)</f>
        <v>1</v>
      </c>
      <c r="AH13" s="6">
        <f>AG13*Assumptions!$B$9</f>
        <v>400</v>
      </c>
      <c r="AI13" s="5">
        <v>1</v>
      </c>
      <c r="AJ13" s="6">
        <v>381.57</v>
      </c>
      <c r="AK13" s="5">
        <f>ROUNDUP(Z13*Assumptions!$B$16/Assumptions!$B$10,0)</f>
        <v>1</v>
      </c>
      <c r="AL13" s="6">
        <f>AK13*Assumptions!$B$9</f>
        <v>400</v>
      </c>
      <c r="AM13" s="5" t="s">
        <v>60</v>
      </c>
      <c r="AN13" s="6" t="s">
        <v>60</v>
      </c>
      <c r="AO13" s="5" t="s">
        <v>297</v>
      </c>
      <c r="AQ13" s="5">
        <f t="shared" si="5"/>
        <v>1</v>
      </c>
      <c r="AR13" s="5">
        <f>IF(R13&gt;9,Assumptions!$B$18,0)</f>
        <v>0</v>
      </c>
      <c r="AS13" s="5">
        <f>IF(OR(T13="se",T13="s"),Assumptions!$B$19,0)</f>
        <v>0</v>
      </c>
      <c r="AT13" s="5">
        <f>IF(ISBLANK(V13),0,Assumptions!$B$20)</f>
        <v>0</v>
      </c>
      <c r="AU13" s="5">
        <f>IF(W13&gt;0,Assumptions!$B$21,0)</f>
        <v>0</v>
      </c>
      <c r="AV13" s="5">
        <f>IF(OR(COUNT(SEARCH({"ih","ie"},D13)),COUNT(SEARCH({"profile","income","lim","lico","mbm"},O13))),Assumptions!$B$22,0)</f>
        <v>1</v>
      </c>
      <c r="AW13" s="5">
        <f>IF(OR(COUNT(SEARCH({"hsc","ih","sdc"},D13)),COUNT(SEARCH({"profile","dwelling","housing","construction","rooms","owner","rent"},O13))),Assumptions!$B$23,0)</f>
        <v>0</v>
      </c>
      <c r="AX13" s="5">
        <f>IF(OR(COUNT(SEARCH({"ied","ic","evm"},D13)),COUNT(SEARCH({"profile","immigr","birth","visible","citizen","generation"},O13))),1,0)</f>
        <v>1</v>
      </c>
      <c r="AY13" s="5">
        <f>IF(OR(COUNT(SEARCH({"fh","fhm","ms"},D13)),COUNT(SEARCH({"profile","common-law","marital","family","parent","child","same sex","living alone","household size"},O13))),Assumptions!$B$25,0)</f>
        <v>0</v>
      </c>
      <c r="AZ13" s="5">
        <f>IF(OR(COUNT(SEARCH({"as"},D13)),COUNT(SEARCH({"profile","age","elderly","child","senior"},O13))),Assumptions!$B$26,0)</f>
        <v>1</v>
      </c>
    </row>
    <row r="14" spans="1:53" ht="50.1" customHeight="1" x14ac:dyDescent="0.2">
      <c r="A14" s="5">
        <v>10</v>
      </c>
      <c r="B14" s="5">
        <v>2</v>
      </c>
      <c r="C14" s="10" t="s">
        <v>51</v>
      </c>
      <c r="D14" s="10" t="s">
        <v>52</v>
      </c>
      <c r="E14" s="5" t="s">
        <v>73</v>
      </c>
      <c r="F14" s="8">
        <f>IF(IF(AE14="NA",AC14,AE14)&gt;Assumptions!$B$11,0,1)</f>
        <v>0</v>
      </c>
      <c r="G14" s="8">
        <f t="shared" si="0"/>
        <v>0</v>
      </c>
      <c r="H14" s="8">
        <f>IF(IF(AI14="NA",AG14,AI14)&gt;Assumptions!$B$11,0,1)</f>
        <v>0</v>
      </c>
      <c r="I14" s="6">
        <f t="shared" si="1"/>
        <v>0</v>
      </c>
      <c r="J14" s="8">
        <f>IF(IF(AM14="NA",AK14,AM14)&gt;Assumptions!$B$11,0,1)</f>
        <v>0</v>
      </c>
      <c r="K14" s="6">
        <f t="shared" si="2"/>
        <v>0</v>
      </c>
      <c r="L14" s="5">
        <f t="shared" si="3"/>
        <v>3</v>
      </c>
      <c r="M14" s="5">
        <v>0</v>
      </c>
      <c r="N14" s="34">
        <f t="shared" si="4"/>
        <v>0</v>
      </c>
      <c r="O14" s="10" t="s">
        <v>167</v>
      </c>
      <c r="P14" s="10" t="s">
        <v>168</v>
      </c>
      <c r="Q14" s="5" t="s">
        <v>143</v>
      </c>
      <c r="R14" s="9">
        <v>9</v>
      </c>
      <c r="S14" s="9" t="s">
        <v>57</v>
      </c>
      <c r="T14" s="9" t="s">
        <v>284</v>
      </c>
      <c r="X14" s="9" t="s">
        <v>61</v>
      </c>
      <c r="Y14" s="14" t="s">
        <v>364</v>
      </c>
      <c r="Z14" s="7">
        <v>1303500</v>
      </c>
      <c r="AA14" s="26">
        <f t="shared" si="6"/>
        <v>1</v>
      </c>
      <c r="AB14" s="5" t="s">
        <v>286</v>
      </c>
      <c r="AC14" s="5">
        <f>ROUNDUP(Z14*Assumptions!$B$13/Assumptions!$B$10,0)</f>
        <v>147</v>
      </c>
      <c r="AD14" s="6">
        <f>AC14*Assumptions!$B$9</f>
        <v>58800</v>
      </c>
      <c r="AE14" s="5" t="s">
        <v>60</v>
      </c>
      <c r="AF14" s="6" t="s">
        <v>60</v>
      </c>
      <c r="AG14" s="5">
        <f>ROUNDUP(Z14*Assumptions!$B$15/Assumptions!$B$10,0)</f>
        <v>15</v>
      </c>
      <c r="AH14" s="6">
        <f>AG14*Assumptions!$B$9</f>
        <v>6000</v>
      </c>
      <c r="AI14" s="5">
        <v>45</v>
      </c>
      <c r="AJ14" s="6">
        <v>6777.41</v>
      </c>
      <c r="AK14" s="5">
        <f>ROUNDUP(Z14*Assumptions!$B$16/Assumptions!$B$10,0)</f>
        <v>20</v>
      </c>
      <c r="AL14" s="6">
        <f>AK14*Assumptions!$B$9</f>
        <v>8000</v>
      </c>
      <c r="AM14" s="5" t="s">
        <v>60</v>
      </c>
      <c r="AN14" s="6" t="s">
        <v>60</v>
      </c>
      <c r="AO14" s="5" t="s">
        <v>298</v>
      </c>
      <c r="AQ14" s="5">
        <f t="shared" si="5"/>
        <v>1</v>
      </c>
      <c r="AR14" s="5">
        <f>IF(R14&gt;9,Assumptions!$B$18,0)</f>
        <v>0</v>
      </c>
      <c r="AS14" s="5">
        <f>IF(OR(T14="se",T14="s"),Assumptions!$B$19,0)</f>
        <v>0</v>
      </c>
      <c r="AT14" s="5">
        <f>IF(ISBLANK(V14),0,Assumptions!$B$20)</f>
        <v>0</v>
      </c>
      <c r="AU14" s="5">
        <f>IF(W14&gt;0,Assumptions!$B$21,0)</f>
        <v>0</v>
      </c>
      <c r="AV14" s="5">
        <f>IF(OR(COUNT(SEARCH({"ih","ie"},D14)),COUNT(SEARCH({"profile","income","lim","lico","mbm"},O14))),Assumptions!$B$22,0)</f>
        <v>1</v>
      </c>
      <c r="AW14" s="5">
        <f>IF(OR(COUNT(SEARCH({"hsc","ih","sdc"},D14)),COUNT(SEARCH({"profile","dwelling","housing","construction","rooms","owner","rent"},O14))),Assumptions!$B$23,0)</f>
        <v>0</v>
      </c>
      <c r="AX14" s="5">
        <f>IF(OR(COUNT(SEARCH({"ied","ic","evm"},D14)),COUNT(SEARCH({"profile","immigr","birth","visible","citizen","generation"},O14))),1,0)</f>
        <v>1</v>
      </c>
      <c r="AY14" s="5">
        <f>IF(OR(COUNT(SEARCH({"fh","fhm","ms"},D14)),COUNT(SEARCH({"profile","common-law","marital","family","parent","child","same sex","living alone","household size"},O14))),Assumptions!$B$25,0)</f>
        <v>0</v>
      </c>
      <c r="AZ14" s="5">
        <f>IF(OR(COUNT(SEARCH({"as"},D14)),COUNT(SEARCH({"profile","age","elderly","child","senior"},O14))),Assumptions!$B$26,0)</f>
        <v>1</v>
      </c>
    </row>
    <row r="15" spans="1:53" ht="50.1" customHeight="1" x14ac:dyDescent="0.2">
      <c r="A15" s="5">
        <v>11</v>
      </c>
      <c r="B15" s="5">
        <v>2</v>
      </c>
      <c r="C15" s="10" t="s">
        <v>51</v>
      </c>
      <c r="D15" s="10" t="s">
        <v>52</v>
      </c>
      <c r="E15" s="5" t="s">
        <v>74</v>
      </c>
      <c r="F15" s="8">
        <f>IF(IF(AE15="NA",AC15,AE15)&gt;Assumptions!$B$11,0,1)</f>
        <v>0</v>
      </c>
      <c r="G15" s="8">
        <f t="shared" si="0"/>
        <v>0</v>
      </c>
      <c r="H15" s="8">
        <f>IF(IF(AI15="NA",AG15,AI15)&gt;Assumptions!$B$11,0,1)</f>
        <v>0</v>
      </c>
      <c r="I15" s="6">
        <f t="shared" si="1"/>
        <v>0</v>
      </c>
      <c r="J15" s="8">
        <f>IF(IF(AM15="NA",AK15,AM15)&gt;Assumptions!$B$11,0,1)</f>
        <v>0</v>
      </c>
      <c r="K15" s="6">
        <f t="shared" si="2"/>
        <v>0</v>
      </c>
      <c r="L15" s="5">
        <f t="shared" si="3"/>
        <v>3</v>
      </c>
      <c r="M15" s="5">
        <v>0</v>
      </c>
      <c r="N15" s="34">
        <f t="shared" si="4"/>
        <v>0</v>
      </c>
      <c r="O15" s="10" t="s">
        <v>169</v>
      </c>
      <c r="P15" s="10" t="s">
        <v>170</v>
      </c>
      <c r="S15" s="9" t="s">
        <v>57</v>
      </c>
      <c r="T15" s="9" t="s">
        <v>416</v>
      </c>
      <c r="X15" s="9" t="s">
        <v>61</v>
      </c>
      <c r="Y15" s="14" t="s">
        <v>364</v>
      </c>
      <c r="Z15" s="7">
        <v>474000</v>
      </c>
      <c r="AA15" s="26">
        <f t="shared" si="6"/>
        <v>1</v>
      </c>
      <c r="AB15" s="5" t="s">
        <v>286</v>
      </c>
      <c r="AC15" s="5">
        <f>ROUNDUP(Z15*Assumptions!$B$13/Assumptions!$B$10,0)</f>
        <v>54</v>
      </c>
      <c r="AD15" s="6">
        <f>AC15*Assumptions!$B$9</f>
        <v>21600</v>
      </c>
      <c r="AE15" s="5" t="s">
        <v>60</v>
      </c>
      <c r="AF15" s="6" t="s">
        <v>60</v>
      </c>
      <c r="AG15" s="5">
        <f>ROUNDUP(Z15*Assumptions!$B$15/Assumptions!$B$10,0)</f>
        <v>6</v>
      </c>
      <c r="AH15" s="6">
        <f>AG15*Assumptions!$B$9</f>
        <v>2400</v>
      </c>
      <c r="AI15" s="5">
        <v>12</v>
      </c>
      <c r="AJ15" s="6">
        <v>1980.53</v>
      </c>
      <c r="AK15" s="5">
        <f>ROUNDUP(Z15*Assumptions!$B$16/Assumptions!$B$10,0)</f>
        <v>8</v>
      </c>
      <c r="AL15" s="6">
        <f>AK15*Assumptions!$B$9</f>
        <v>3200</v>
      </c>
      <c r="AM15" s="5" t="s">
        <v>60</v>
      </c>
      <c r="AN15" s="6" t="s">
        <v>60</v>
      </c>
      <c r="AO15" s="5" t="s">
        <v>299</v>
      </c>
      <c r="AQ15" s="5">
        <f t="shared" si="5"/>
        <v>1</v>
      </c>
      <c r="AR15" s="5">
        <f>IF(R15&gt;9,Assumptions!$B$18,0)</f>
        <v>0</v>
      </c>
      <c r="AS15" s="5">
        <f>IF(OR(T15="se",T15="s"),Assumptions!$B$19,0)</f>
        <v>0</v>
      </c>
      <c r="AT15" s="5">
        <f>IF(ISBLANK(V15),0,Assumptions!$B$20)</f>
        <v>0</v>
      </c>
      <c r="AU15" s="5">
        <f>IF(W15&gt;0,Assumptions!$B$21,0)</f>
        <v>0</v>
      </c>
      <c r="AV15" s="5">
        <f>IF(OR(COUNT(SEARCH({"ih","ie"},D15)),COUNT(SEARCH({"profile","income","lim","lico","mbm"},O15))),Assumptions!$B$22,0)</f>
        <v>1</v>
      </c>
      <c r="AW15" s="5">
        <f>IF(OR(COUNT(SEARCH({"hsc","ih","sdc"},D15)),COUNT(SEARCH({"profile","dwelling","housing","construction","rooms","owner","rent"},O15))),Assumptions!$B$23,0)</f>
        <v>0</v>
      </c>
      <c r="AX15" s="5">
        <f>IF(OR(COUNT(SEARCH({"ied","ic","evm"},D15)),COUNT(SEARCH({"profile","immigr","birth","visible","citizen","generation"},O15))),1,0)</f>
        <v>1</v>
      </c>
      <c r="AY15" s="5">
        <f>IF(OR(COUNT(SEARCH({"fh","fhm","ms"},D15)),COUNT(SEARCH({"profile","common-law","marital","family","parent","child","same sex","living alone","household size"},O15))),Assumptions!$B$25,0)</f>
        <v>0</v>
      </c>
      <c r="AZ15" s="5">
        <f>IF(OR(COUNT(SEARCH({"as"},D15)),COUNT(SEARCH({"profile","age","elderly","child","senior"},O15))),Assumptions!$B$26,0)</f>
        <v>1</v>
      </c>
    </row>
    <row r="16" spans="1:53" ht="50.1" customHeight="1" x14ac:dyDescent="0.2">
      <c r="A16" s="5">
        <v>12</v>
      </c>
      <c r="B16" s="5">
        <v>2</v>
      </c>
      <c r="C16" s="10" t="s">
        <v>51</v>
      </c>
      <c r="D16" s="10" t="s">
        <v>137</v>
      </c>
      <c r="E16" s="5" t="s">
        <v>75</v>
      </c>
      <c r="F16" s="8">
        <f>IF(IF(AE16="NA",AC16,AE16)&gt;Assumptions!$B$11,0,1)</f>
        <v>1</v>
      </c>
      <c r="G16" s="8">
        <f t="shared" si="0"/>
        <v>0</v>
      </c>
      <c r="H16" s="8">
        <f>IF(IF(AI16="NA",AG16,AI16)&gt;Assumptions!$B$11,0,1)</f>
        <v>1</v>
      </c>
      <c r="I16" s="6">
        <f t="shared" si="1"/>
        <v>545.1</v>
      </c>
      <c r="J16" s="8">
        <f>IF(IF(AM16="NA",AK16,AM16)&gt;Assumptions!$B$11,0,1)</f>
        <v>1</v>
      </c>
      <c r="K16" s="6">
        <f t="shared" si="2"/>
        <v>945.1</v>
      </c>
      <c r="L16" s="5">
        <f t="shared" si="3"/>
        <v>1</v>
      </c>
      <c r="M16" s="5">
        <v>0</v>
      </c>
      <c r="N16" s="34">
        <f t="shared" si="4"/>
        <v>0</v>
      </c>
      <c r="O16" s="10" t="s">
        <v>171</v>
      </c>
      <c r="P16" s="10" t="s">
        <v>172</v>
      </c>
      <c r="Q16" s="5" t="s">
        <v>145</v>
      </c>
      <c r="R16" s="9">
        <v>2</v>
      </c>
      <c r="S16" s="9" t="s">
        <v>57</v>
      </c>
      <c r="T16" s="9" t="s">
        <v>284</v>
      </c>
      <c r="X16" s="9" t="s">
        <v>61</v>
      </c>
      <c r="Y16" s="14" t="s">
        <v>364</v>
      </c>
      <c r="Z16" s="7">
        <v>4320</v>
      </c>
      <c r="AA16" s="26">
        <f t="shared" si="6"/>
        <v>0</v>
      </c>
      <c r="AB16" s="5" t="s">
        <v>286</v>
      </c>
      <c r="AC16" s="5">
        <f>ROUNDUP(Z16*Assumptions!$B$13/Assumptions!$B$10,0)</f>
        <v>1</v>
      </c>
      <c r="AD16" s="6">
        <f>AC16*Assumptions!$B$9</f>
        <v>400</v>
      </c>
      <c r="AE16" s="5">
        <v>1</v>
      </c>
      <c r="AF16" s="6">
        <v>272.55</v>
      </c>
      <c r="AG16" s="5">
        <f>ROUNDUP(Z16*Assumptions!$B$15/Assumptions!$B$10,0)</f>
        <v>1</v>
      </c>
      <c r="AH16" s="6">
        <f>AG16*Assumptions!$B$9</f>
        <v>400</v>
      </c>
      <c r="AI16" s="5">
        <v>1</v>
      </c>
      <c r="AJ16" s="6">
        <v>272.55</v>
      </c>
      <c r="AK16" s="5">
        <f>ROUNDUP(Z16*Assumptions!$B$16/Assumptions!$B$10,0)</f>
        <v>1</v>
      </c>
      <c r="AL16" s="6">
        <f>AK16*Assumptions!$B$9</f>
        <v>400</v>
      </c>
      <c r="AM16" s="5" t="s">
        <v>60</v>
      </c>
      <c r="AN16" s="6" t="s">
        <v>60</v>
      </c>
      <c r="AO16" s="5" t="s">
        <v>300</v>
      </c>
      <c r="AQ16" s="5">
        <f t="shared" si="5"/>
        <v>1</v>
      </c>
      <c r="AR16" s="5">
        <f>IF(R16&gt;9,Assumptions!$B$18,0)</f>
        <v>0</v>
      </c>
      <c r="AS16" s="5">
        <f>IF(OR(T16="se",T16="s"),Assumptions!$B$19,0)</f>
        <v>0</v>
      </c>
      <c r="AT16" s="5">
        <f>IF(ISBLANK(V16),0,Assumptions!$B$20)</f>
        <v>0</v>
      </c>
      <c r="AU16" s="5">
        <f>IF(W16&gt;0,Assumptions!$B$21,0)</f>
        <v>0</v>
      </c>
      <c r="AV16" s="5">
        <f>IF(OR(COUNT(SEARCH({"ih","ie"},D16)),COUNT(SEARCH({"profile","income","lim","lico","mbm"},O16))),Assumptions!$B$22,0)</f>
        <v>0</v>
      </c>
      <c r="AW16" s="5">
        <f>IF(OR(COUNT(SEARCH({"hsc","ih","sdc"},D16)),COUNT(SEARCH({"profile","dwelling","housing","construction","rooms","owner","rent"},O16))),Assumptions!$B$23,0)</f>
        <v>0</v>
      </c>
      <c r="AX16" s="5">
        <f>IF(OR(COUNT(SEARCH({"ied","ic","evm"},D16)),COUNT(SEARCH({"profile","immigr","birth","visible","citizen","generation"},O16))),1,0)</f>
        <v>0</v>
      </c>
      <c r="AY16" s="5">
        <f>IF(OR(COUNT(SEARCH({"fh","fhm","ms"},D16)),COUNT(SEARCH({"profile","common-law","marital","family","parent","child","same sex","living alone","household size"},O16))),Assumptions!$B$25,0)</f>
        <v>0</v>
      </c>
      <c r="AZ16" s="5">
        <f>IF(OR(COUNT(SEARCH({"as"},D16)),COUNT(SEARCH({"profile","age","elderly","child","senior"},O16))),Assumptions!$B$26,0)</f>
        <v>1</v>
      </c>
    </row>
    <row r="17" spans="1:52" ht="50.1" customHeight="1" x14ac:dyDescent="0.2">
      <c r="A17" s="5">
        <v>13</v>
      </c>
      <c r="B17" s="5">
        <v>2</v>
      </c>
      <c r="C17" s="10" t="s">
        <v>51</v>
      </c>
      <c r="D17" s="10" t="s">
        <v>137</v>
      </c>
      <c r="E17" s="5" t="s">
        <v>76</v>
      </c>
      <c r="F17" s="8">
        <f>IF(IF(AE17="NA",AC17,AE17)&gt;Assumptions!$B$11,0,1)</f>
        <v>1</v>
      </c>
      <c r="G17" s="8">
        <f t="shared" si="0"/>
        <v>0</v>
      </c>
      <c r="H17" s="8">
        <f>IF(IF(AI17="NA",AG17,AI17)&gt;Assumptions!$B$11,0,1)</f>
        <v>1</v>
      </c>
      <c r="I17" s="6">
        <f t="shared" si="1"/>
        <v>545.1</v>
      </c>
      <c r="J17" s="8">
        <f>IF(IF(AM17="NA",AK17,AM17)&gt;Assumptions!$B$11,0,1)</f>
        <v>1</v>
      </c>
      <c r="K17" s="6">
        <f t="shared" si="2"/>
        <v>945.1</v>
      </c>
      <c r="L17" s="5">
        <f t="shared" si="3"/>
        <v>1</v>
      </c>
      <c r="M17" s="5">
        <v>0</v>
      </c>
      <c r="N17" s="34">
        <f t="shared" si="4"/>
        <v>0</v>
      </c>
      <c r="O17" s="10" t="s">
        <v>173</v>
      </c>
      <c r="P17" s="10" t="s">
        <v>174</v>
      </c>
      <c r="Q17" s="5" t="s">
        <v>146</v>
      </c>
      <c r="R17" s="9">
        <v>6</v>
      </c>
      <c r="S17" s="9" t="s">
        <v>57</v>
      </c>
      <c r="T17" s="9" t="s">
        <v>284</v>
      </c>
      <c r="X17" s="9" t="s">
        <v>61</v>
      </c>
      <c r="Y17" s="14" t="s">
        <v>364</v>
      </c>
      <c r="Z17" s="7">
        <v>3360</v>
      </c>
      <c r="AA17" s="26">
        <f t="shared" si="6"/>
        <v>0</v>
      </c>
      <c r="AB17" s="5" t="s">
        <v>286</v>
      </c>
      <c r="AC17" s="5">
        <f>ROUNDUP(Z17*Assumptions!$B$13/Assumptions!$B$10,0)</f>
        <v>1</v>
      </c>
      <c r="AD17" s="6">
        <f>AC17*Assumptions!$B$9</f>
        <v>400</v>
      </c>
      <c r="AE17" s="5">
        <v>1</v>
      </c>
      <c r="AF17" s="6">
        <v>272.55</v>
      </c>
      <c r="AG17" s="5">
        <f>ROUNDUP(Z17*Assumptions!$B$15/Assumptions!$B$10,0)</f>
        <v>1</v>
      </c>
      <c r="AH17" s="6">
        <f>AG17*Assumptions!$B$9</f>
        <v>400</v>
      </c>
      <c r="AI17" s="5">
        <v>1</v>
      </c>
      <c r="AJ17" s="6">
        <v>272.55</v>
      </c>
      <c r="AK17" s="5">
        <f>ROUNDUP(Z17*Assumptions!$B$16/Assumptions!$B$10,0)</f>
        <v>1</v>
      </c>
      <c r="AL17" s="6">
        <f>AK17*Assumptions!$B$9</f>
        <v>400</v>
      </c>
      <c r="AM17" s="5" t="s">
        <v>60</v>
      </c>
      <c r="AN17" s="6" t="s">
        <v>60</v>
      </c>
      <c r="AO17" s="5" t="s">
        <v>301</v>
      </c>
      <c r="AQ17" s="5">
        <f t="shared" si="5"/>
        <v>1</v>
      </c>
      <c r="AR17" s="5">
        <f>IF(R17&gt;9,Assumptions!$B$18,0)</f>
        <v>0</v>
      </c>
      <c r="AS17" s="5">
        <f>IF(OR(T17="se",T17="s"),Assumptions!$B$19,0)</f>
        <v>0</v>
      </c>
      <c r="AT17" s="5">
        <f>IF(ISBLANK(V17),0,Assumptions!$B$20)</f>
        <v>0</v>
      </c>
      <c r="AU17" s="5">
        <f>IF(W17&gt;0,Assumptions!$B$21,0)</f>
        <v>0</v>
      </c>
      <c r="AV17" s="5">
        <f>IF(OR(COUNT(SEARCH({"ih","ie"},D17)),COUNT(SEARCH({"profile","income","lim","lico","mbm"},O17))),Assumptions!$B$22,0)</f>
        <v>0</v>
      </c>
      <c r="AW17" s="5">
        <f>IF(OR(COUNT(SEARCH({"hsc","ih","sdc"},D17)),COUNT(SEARCH({"profile","dwelling","housing","construction","rooms","owner","rent"},O17))),Assumptions!$B$23,0)</f>
        <v>0</v>
      </c>
      <c r="AX17" s="5">
        <f>IF(OR(COUNT(SEARCH({"ied","ic","evm"},D17)),COUNT(SEARCH({"profile","immigr","birth","visible","citizen","generation"},O17))),1,0)</f>
        <v>0</v>
      </c>
      <c r="AY17" s="5">
        <f>IF(OR(COUNT(SEARCH({"fh","fhm","ms"},D17)),COUNT(SEARCH({"profile","common-law","marital","family","parent","child","same sex","living alone","household size"},O17))),Assumptions!$B$25,0)</f>
        <v>0</v>
      </c>
      <c r="AZ17" s="5">
        <f>IF(OR(COUNT(SEARCH({"as"},D17)),COUNT(SEARCH({"profile","age","elderly","child","senior"},O17))),Assumptions!$B$26,0)</f>
        <v>1</v>
      </c>
    </row>
    <row r="18" spans="1:52" ht="50.1" customHeight="1" x14ac:dyDescent="0.2">
      <c r="A18" s="5">
        <v>14</v>
      </c>
      <c r="B18" s="5">
        <v>2</v>
      </c>
      <c r="C18" s="10" t="s">
        <v>51</v>
      </c>
      <c r="D18" s="10" t="s">
        <v>137</v>
      </c>
      <c r="E18" s="5" t="s">
        <v>77</v>
      </c>
      <c r="F18" s="8">
        <f>IF(IF(AE18="NA",AC18,AE18)&gt;Assumptions!$B$11,0,1)</f>
        <v>1</v>
      </c>
      <c r="G18" s="8">
        <f t="shared" si="0"/>
        <v>0</v>
      </c>
      <c r="H18" s="8">
        <f>IF(IF(AI18="NA",AG18,AI18)&gt;Assumptions!$B$11,0,1)</f>
        <v>1</v>
      </c>
      <c r="I18" s="6">
        <f t="shared" si="1"/>
        <v>545.1</v>
      </c>
      <c r="J18" s="8">
        <f>IF(IF(AM18="NA",AK18,AM18)&gt;Assumptions!$B$11,0,1)</f>
        <v>1</v>
      </c>
      <c r="K18" s="6">
        <f t="shared" si="2"/>
        <v>945.1</v>
      </c>
      <c r="L18" s="5">
        <f t="shared" si="3"/>
        <v>1</v>
      </c>
      <c r="M18" s="5">
        <v>0</v>
      </c>
      <c r="N18" s="34">
        <f t="shared" si="4"/>
        <v>0</v>
      </c>
      <c r="O18" s="10" t="s">
        <v>175</v>
      </c>
      <c r="P18" s="10" t="s">
        <v>176</v>
      </c>
      <c r="Q18" s="5" t="s">
        <v>147</v>
      </c>
      <c r="R18" s="9">
        <v>4</v>
      </c>
      <c r="S18" s="9" t="s">
        <v>57</v>
      </c>
      <c r="T18" s="9" t="s">
        <v>284</v>
      </c>
      <c r="U18" s="5"/>
      <c r="X18" s="9" t="s">
        <v>61</v>
      </c>
      <c r="Y18" s="14" t="s">
        <v>364</v>
      </c>
      <c r="Z18" s="7">
        <v>1440</v>
      </c>
      <c r="AA18" s="26">
        <f t="shared" si="6"/>
        <v>0</v>
      </c>
      <c r="AB18" s="5" t="s">
        <v>59</v>
      </c>
      <c r="AC18" s="5">
        <f>ROUNDUP(Z18*Assumptions!$B$13/Assumptions!$B$10,0)</f>
        <v>1</v>
      </c>
      <c r="AD18" s="6">
        <f>AC18*Assumptions!$B$9</f>
        <v>400</v>
      </c>
      <c r="AE18" s="5">
        <v>1</v>
      </c>
      <c r="AF18" s="6">
        <v>272.55</v>
      </c>
      <c r="AG18" s="5">
        <f>ROUNDUP(Z18*Assumptions!$B$15/Assumptions!$B$10,0)</f>
        <v>1</v>
      </c>
      <c r="AH18" s="6">
        <f>AG18*Assumptions!$B$9</f>
        <v>400</v>
      </c>
      <c r="AI18" s="5">
        <v>1</v>
      </c>
      <c r="AJ18" s="6">
        <v>272.55</v>
      </c>
      <c r="AK18" s="5">
        <f>ROUNDUP(Z18*Assumptions!$B$16/Assumptions!$B$10,0)</f>
        <v>1</v>
      </c>
      <c r="AL18" s="6">
        <f>AK18*Assumptions!$B$9</f>
        <v>400</v>
      </c>
      <c r="AM18" s="5" t="s">
        <v>60</v>
      </c>
      <c r="AN18" s="6" t="s">
        <v>60</v>
      </c>
      <c r="AO18" s="5" t="s">
        <v>302</v>
      </c>
      <c r="AQ18" s="5">
        <f t="shared" si="5"/>
        <v>1</v>
      </c>
      <c r="AR18" s="5">
        <f>IF(R18&gt;9,Assumptions!$B$18,0)</f>
        <v>0</v>
      </c>
      <c r="AS18" s="5">
        <f>IF(OR(T18="se",T18="s"),Assumptions!$B$19,0)</f>
        <v>0</v>
      </c>
      <c r="AT18" s="5">
        <f>IF(ISBLANK(V18),0,Assumptions!$B$20)</f>
        <v>0</v>
      </c>
      <c r="AU18" s="5">
        <f>IF(W18&gt;0,Assumptions!$B$21,0)</f>
        <v>0</v>
      </c>
      <c r="AV18" s="5">
        <f>IF(OR(COUNT(SEARCH({"ih","ie"},D18)),COUNT(SEARCH({"profile","income","lim","lico","mbm"},O18))),Assumptions!$B$22,0)</f>
        <v>0</v>
      </c>
      <c r="AW18" s="5">
        <f>IF(OR(COUNT(SEARCH({"hsc","ih","sdc"},D18)),COUNT(SEARCH({"profile","dwelling","housing","construction","rooms","owner","rent"},O18))),Assumptions!$B$23,0)</f>
        <v>0</v>
      </c>
      <c r="AX18" s="5">
        <f>IF(OR(COUNT(SEARCH({"ied","ic","evm"},D18)),COUNT(SEARCH({"profile","immigr","birth","visible","citizen","generation"},O18))),1,0)</f>
        <v>0</v>
      </c>
      <c r="AY18" s="5">
        <f>IF(OR(COUNT(SEARCH({"fh","fhm","ms"},D18)),COUNT(SEARCH({"profile","common-law","marital","family","parent","child","same sex","living alone","household size"},O18))),Assumptions!$B$25,0)</f>
        <v>0</v>
      </c>
      <c r="AZ18" s="5">
        <f>IF(OR(COUNT(SEARCH({"as"},D18)),COUNT(SEARCH({"profile","age","elderly","child","senior"},O18))),Assumptions!$B$26,0)</f>
        <v>1</v>
      </c>
    </row>
    <row r="19" spans="1:52" ht="50.1" customHeight="1" x14ac:dyDescent="0.2">
      <c r="A19" s="5">
        <v>15</v>
      </c>
      <c r="B19" s="5">
        <v>2</v>
      </c>
      <c r="C19" s="10" t="s">
        <v>51</v>
      </c>
      <c r="D19" s="10" t="s">
        <v>137</v>
      </c>
      <c r="E19" s="5" t="s">
        <v>78</v>
      </c>
      <c r="F19" s="8">
        <f>IF(IF(AE19="NA",AC19,AE19)&gt;Assumptions!$B$11,0,1)</f>
        <v>1</v>
      </c>
      <c r="G19" s="8">
        <f t="shared" si="0"/>
        <v>0</v>
      </c>
      <c r="H19" s="8">
        <f>IF(IF(AI19="NA",AG19,AI19)&gt;Assumptions!$B$11,0,1)</f>
        <v>1</v>
      </c>
      <c r="I19" s="6">
        <f t="shared" si="1"/>
        <v>545.1</v>
      </c>
      <c r="J19" s="8">
        <f>IF(IF(AM19="NA",AK19,AM19)&gt;Assumptions!$B$11,0,1)</f>
        <v>1</v>
      </c>
      <c r="K19" s="6">
        <f t="shared" si="2"/>
        <v>945.1</v>
      </c>
      <c r="L19" s="5">
        <f t="shared" si="3"/>
        <v>1</v>
      </c>
      <c r="M19" s="5">
        <v>0</v>
      </c>
      <c r="N19" s="34">
        <f t="shared" si="4"/>
        <v>0</v>
      </c>
      <c r="O19" s="10" t="s">
        <v>177</v>
      </c>
      <c r="P19" s="10" t="s">
        <v>178</v>
      </c>
      <c r="Q19" s="5" t="s">
        <v>60</v>
      </c>
      <c r="R19" s="9">
        <v>-99</v>
      </c>
      <c r="S19" s="9" t="s">
        <v>57</v>
      </c>
      <c r="T19" s="9" t="s">
        <v>416</v>
      </c>
      <c r="X19" s="9" t="s">
        <v>61</v>
      </c>
      <c r="Y19" s="14" t="s">
        <v>364</v>
      </c>
      <c r="Z19" s="7">
        <v>324</v>
      </c>
      <c r="AA19" s="26">
        <f t="shared" si="6"/>
        <v>0</v>
      </c>
      <c r="AB19" s="5" t="s">
        <v>59</v>
      </c>
      <c r="AC19" s="5">
        <f>ROUNDUP(Z19*Assumptions!$B$13/Assumptions!$B$10,0)</f>
        <v>1</v>
      </c>
      <c r="AD19" s="6">
        <f>AC19*Assumptions!$B$9</f>
        <v>400</v>
      </c>
      <c r="AE19" s="5">
        <v>1</v>
      </c>
      <c r="AF19" s="6">
        <v>272.55</v>
      </c>
      <c r="AG19" s="5">
        <f>ROUNDUP(Z19*Assumptions!$B$15/Assumptions!$B$10,0)</f>
        <v>1</v>
      </c>
      <c r="AH19" s="6">
        <f>AG19*Assumptions!$B$9</f>
        <v>400</v>
      </c>
      <c r="AI19" s="5">
        <v>1</v>
      </c>
      <c r="AJ19" s="6">
        <v>272.55</v>
      </c>
      <c r="AK19" s="5">
        <f>ROUNDUP(Z19*Assumptions!$B$16/Assumptions!$B$10,0)</f>
        <v>1</v>
      </c>
      <c r="AL19" s="6">
        <f>AK19*Assumptions!$B$9</f>
        <v>400</v>
      </c>
      <c r="AM19" s="5" t="s">
        <v>60</v>
      </c>
      <c r="AN19" s="6" t="s">
        <v>60</v>
      </c>
      <c r="AO19" s="5" t="s">
        <v>303</v>
      </c>
      <c r="AQ19" s="5">
        <f t="shared" si="5"/>
        <v>1</v>
      </c>
      <c r="AR19" s="5">
        <f>IF(R19&gt;9,Assumptions!$B$18,0)</f>
        <v>0</v>
      </c>
      <c r="AS19" s="5">
        <f>IF(OR(T19="se",T19="s"),Assumptions!$B$19,0)</f>
        <v>0</v>
      </c>
      <c r="AT19" s="5">
        <f>IF(ISBLANK(V19),0,Assumptions!$B$20)</f>
        <v>0</v>
      </c>
      <c r="AU19" s="5">
        <f>IF(W19&gt;0,Assumptions!$B$21,0)</f>
        <v>0</v>
      </c>
      <c r="AV19" s="5">
        <f>IF(OR(COUNT(SEARCH({"ih","ie"},D19)),COUNT(SEARCH({"profile","income","lim","lico","mbm"},O19))),Assumptions!$B$22,0)</f>
        <v>0</v>
      </c>
      <c r="AW19" s="5">
        <f>IF(OR(COUNT(SEARCH({"hsc","ih","sdc"},D19)),COUNT(SEARCH({"profile","dwelling","housing","construction","rooms","owner","rent"},O19))),Assumptions!$B$23,0)</f>
        <v>0</v>
      </c>
      <c r="AX19" s="5">
        <f>IF(OR(COUNT(SEARCH({"ied","ic","evm"},D19)),COUNT(SEARCH({"profile","immigr","birth","visible","citizen","generation"},O19))),1,0)</f>
        <v>0</v>
      </c>
      <c r="AY19" s="5">
        <f>IF(OR(COUNT(SEARCH({"fh","fhm","ms"},D19)),COUNT(SEARCH({"profile","common-law","marital","family","parent","child","same sex","living alone","household size"},O19))),Assumptions!$B$25,0)</f>
        <v>0</v>
      </c>
      <c r="AZ19" s="5">
        <f>IF(OR(COUNT(SEARCH({"as"},D19)),COUNT(SEARCH({"profile","age","elderly","child","senior"},O19))),Assumptions!$B$26,0)</f>
        <v>1</v>
      </c>
    </row>
    <row r="20" spans="1:52" ht="50.1" customHeight="1" x14ac:dyDescent="0.2">
      <c r="A20" s="5">
        <v>16</v>
      </c>
      <c r="B20" s="5">
        <v>2</v>
      </c>
      <c r="C20" s="10" t="s">
        <v>51</v>
      </c>
      <c r="D20" s="10" t="s">
        <v>137</v>
      </c>
      <c r="E20" s="5" t="s">
        <v>79</v>
      </c>
      <c r="F20" s="8">
        <f>IF(IF(AE20="NA",AC20,AE20)&gt;Assumptions!$B$11,0,1)</f>
        <v>0</v>
      </c>
      <c r="G20" s="8">
        <f t="shared" si="0"/>
        <v>0</v>
      </c>
      <c r="H20" s="8">
        <f>IF(IF(AI20="NA",AG20,AI20)&gt;Assumptions!$B$11,0,1)</f>
        <v>0</v>
      </c>
      <c r="I20" s="6">
        <f t="shared" si="1"/>
        <v>0</v>
      </c>
      <c r="J20" s="8">
        <f>IF(IF(AM20="NA",AK20,AM20)&gt;Assumptions!$B$11,0,1)</f>
        <v>0</v>
      </c>
      <c r="K20" s="6">
        <f t="shared" si="2"/>
        <v>0</v>
      </c>
      <c r="L20" s="5">
        <f t="shared" si="3"/>
        <v>1</v>
      </c>
      <c r="M20" s="5">
        <v>0</v>
      </c>
      <c r="N20" s="34">
        <f t="shared" si="4"/>
        <v>0</v>
      </c>
      <c r="O20" s="10" t="s">
        <v>179</v>
      </c>
      <c r="P20" s="10" t="s">
        <v>180</v>
      </c>
      <c r="Q20" s="5" t="s">
        <v>60</v>
      </c>
      <c r="R20" s="9">
        <v>-99</v>
      </c>
      <c r="S20" s="9" t="s">
        <v>57</v>
      </c>
      <c r="T20" s="9" t="s">
        <v>416</v>
      </c>
      <c r="X20" s="9" t="s">
        <v>61</v>
      </c>
      <c r="Y20" s="14" t="s">
        <v>364</v>
      </c>
      <c r="Z20" s="7">
        <v>1501632</v>
      </c>
      <c r="AA20" s="26">
        <f t="shared" si="6"/>
        <v>1</v>
      </c>
      <c r="AB20" s="5" t="s">
        <v>286</v>
      </c>
      <c r="AC20" s="5">
        <f>ROUNDUP(Z20*Assumptions!$B$13/Assumptions!$B$10,0)</f>
        <v>169</v>
      </c>
      <c r="AD20" s="6">
        <f>AC20*Assumptions!$B$9</f>
        <v>67600</v>
      </c>
      <c r="AE20" s="5" t="s">
        <v>60</v>
      </c>
      <c r="AF20" s="6" t="s">
        <v>60</v>
      </c>
      <c r="AG20" s="5">
        <f>ROUNDUP(Z20*Assumptions!$B$15/Assumptions!$B$10,0)</f>
        <v>17</v>
      </c>
      <c r="AH20" s="6">
        <f>AG20*Assumptions!$B$9</f>
        <v>6800</v>
      </c>
      <c r="AI20" s="5">
        <v>25</v>
      </c>
      <c r="AJ20" s="6">
        <v>2961.71</v>
      </c>
      <c r="AK20" s="5">
        <f>ROUNDUP(Z20*Assumptions!$B$16/Assumptions!$B$10,0)</f>
        <v>23</v>
      </c>
      <c r="AL20" s="6">
        <f>AK20*Assumptions!$B$9</f>
        <v>9200</v>
      </c>
      <c r="AM20" s="5" t="s">
        <v>60</v>
      </c>
      <c r="AN20" s="6" t="s">
        <v>60</v>
      </c>
      <c r="AO20" s="5" t="s">
        <v>304</v>
      </c>
      <c r="AQ20" s="5">
        <f t="shared" si="5"/>
        <v>1</v>
      </c>
      <c r="AR20" s="5">
        <f>IF(R20&gt;9,Assumptions!$B$18,0)</f>
        <v>0</v>
      </c>
      <c r="AS20" s="5">
        <f>IF(OR(T20="se",T20="s"),Assumptions!$B$19,0)</f>
        <v>0</v>
      </c>
      <c r="AT20" s="5">
        <f>IF(ISBLANK(V20),0,Assumptions!$B$20)</f>
        <v>0</v>
      </c>
      <c r="AU20" s="5">
        <f>IF(W20&gt;0,Assumptions!$B$21,0)</f>
        <v>0</v>
      </c>
      <c r="AV20" s="5">
        <f>IF(OR(COUNT(SEARCH({"ih","ie"},D20)),COUNT(SEARCH({"profile","income","lim","lico","mbm"},O20))),Assumptions!$B$22,0)</f>
        <v>0</v>
      </c>
      <c r="AW20" s="5">
        <f>IF(OR(COUNT(SEARCH({"hsc","ih","sdc"},D20)),COUNT(SEARCH({"profile","dwelling","housing","construction","rooms","owner","rent"},O20))),Assumptions!$B$23,0)</f>
        <v>0</v>
      </c>
      <c r="AX20" s="5">
        <f>IF(OR(COUNT(SEARCH({"ied","ic","evm"},D20)),COUNT(SEARCH({"profile","immigr","birth","visible","citizen","generation"},O20))),1,0)</f>
        <v>0</v>
      </c>
      <c r="AY20" s="5">
        <f>IF(OR(COUNT(SEARCH({"fh","fhm","ms"},D20)),COUNT(SEARCH({"profile","common-law","marital","family","parent","child","same sex","living alone","household size"},O20))),Assumptions!$B$25,0)</f>
        <v>0</v>
      </c>
      <c r="AZ20" s="5">
        <f>IF(OR(COUNT(SEARCH({"as"},D20)),COUNT(SEARCH({"profile","age","elderly","child","senior"},O20))),Assumptions!$B$26,0)</f>
        <v>1</v>
      </c>
    </row>
    <row r="21" spans="1:52" ht="50.1" customHeight="1" x14ac:dyDescent="0.2">
      <c r="A21" s="5">
        <v>17</v>
      </c>
      <c r="B21" s="5">
        <v>2</v>
      </c>
      <c r="C21" s="10" t="s">
        <v>51</v>
      </c>
      <c r="D21" s="10" t="s">
        <v>137</v>
      </c>
      <c r="E21" s="5" t="s">
        <v>80</v>
      </c>
      <c r="F21" s="8">
        <f>IF(IF(AE21="NA",AC21,AE21)&gt;Assumptions!$B$11,0,1)</f>
        <v>0</v>
      </c>
      <c r="G21" s="8">
        <f t="shared" si="0"/>
        <v>1</v>
      </c>
      <c r="H21" s="8">
        <f>IF(IF(AI21="NA",AG21,AI21)&gt;Assumptions!$B$11,0,1)</f>
        <v>1</v>
      </c>
      <c r="I21" s="6">
        <f t="shared" si="1"/>
        <v>1581.57</v>
      </c>
      <c r="J21" s="8">
        <f>IF(IF(AM21="NA",AK21,AM21)&gt;Assumptions!$B$11,0,1)</f>
        <v>0</v>
      </c>
      <c r="K21" s="6">
        <f t="shared" si="2"/>
        <v>1581.57</v>
      </c>
      <c r="L21" s="5">
        <f t="shared" si="3"/>
        <v>1</v>
      </c>
      <c r="M21" s="5">
        <v>0</v>
      </c>
      <c r="N21" s="34">
        <f t="shared" si="4"/>
        <v>0</v>
      </c>
      <c r="O21" s="10" t="s">
        <v>181</v>
      </c>
      <c r="P21" s="10" t="s">
        <v>182</v>
      </c>
      <c r="Q21" s="5" t="s">
        <v>60</v>
      </c>
      <c r="R21" s="9">
        <v>-99</v>
      </c>
      <c r="S21" s="9" t="s">
        <v>57</v>
      </c>
      <c r="T21" s="9" t="s">
        <v>416</v>
      </c>
      <c r="X21" s="9" t="s">
        <v>61</v>
      </c>
      <c r="Y21" s="14" t="s">
        <v>364</v>
      </c>
      <c r="Z21" s="7">
        <v>201600</v>
      </c>
      <c r="AA21" s="26">
        <f t="shared" si="6"/>
        <v>0</v>
      </c>
      <c r="AB21" s="5" t="s">
        <v>286</v>
      </c>
      <c r="AC21" s="5">
        <f>ROUNDUP(Z21*Assumptions!$B$13/Assumptions!$B$10,0)</f>
        <v>23</v>
      </c>
      <c r="AD21" s="6">
        <f>AC21*Assumptions!$B$9</f>
        <v>9200</v>
      </c>
      <c r="AE21" s="5">
        <v>16</v>
      </c>
      <c r="AF21" s="6">
        <v>1980.53</v>
      </c>
      <c r="AG21" s="5">
        <f>ROUNDUP(Z21*Assumptions!$B$15/Assumptions!$B$10,0)</f>
        <v>3</v>
      </c>
      <c r="AH21" s="6">
        <f>AG21*Assumptions!$B$9</f>
        <v>1200</v>
      </c>
      <c r="AI21" s="5">
        <v>2</v>
      </c>
      <c r="AJ21" s="6">
        <v>381.57</v>
      </c>
      <c r="AK21" s="5">
        <f>ROUNDUP(Z21*Assumptions!$B$16/Assumptions!$B$10,0)</f>
        <v>3</v>
      </c>
      <c r="AL21" s="6">
        <f>AK21*Assumptions!$B$9</f>
        <v>1200</v>
      </c>
      <c r="AM21" s="5" t="s">
        <v>60</v>
      </c>
      <c r="AN21" s="6" t="s">
        <v>60</v>
      </c>
      <c r="AO21" s="5" t="s">
        <v>305</v>
      </c>
      <c r="AQ21" s="5">
        <f t="shared" si="5"/>
        <v>1</v>
      </c>
      <c r="AR21" s="5">
        <f>IF(R21&gt;9,Assumptions!$B$18,0)</f>
        <v>0</v>
      </c>
      <c r="AS21" s="5">
        <f>IF(OR(T21="se",T21="s"),Assumptions!$B$19,0)</f>
        <v>0</v>
      </c>
      <c r="AT21" s="5">
        <f>IF(ISBLANK(V21),0,Assumptions!$B$20)</f>
        <v>0</v>
      </c>
      <c r="AU21" s="5">
        <f>IF(W21&gt;0,Assumptions!$B$21,0)</f>
        <v>0</v>
      </c>
      <c r="AV21" s="5">
        <f>IF(OR(COUNT(SEARCH({"ih","ie"},D21)),COUNT(SEARCH({"profile","income","lim","lico","mbm"},O21))),Assumptions!$B$22,0)</f>
        <v>0</v>
      </c>
      <c r="AW21" s="5">
        <f>IF(OR(COUNT(SEARCH({"hsc","ih","sdc"},D21)),COUNT(SEARCH({"profile","dwelling","housing","construction","rooms","owner","rent"},O21))),Assumptions!$B$23,0)</f>
        <v>0</v>
      </c>
      <c r="AX21" s="5">
        <f>IF(OR(COUNT(SEARCH({"ied","ic","evm"},D21)),COUNT(SEARCH({"profile","immigr","birth","visible","citizen","generation"},O21))),1,0)</f>
        <v>0</v>
      </c>
      <c r="AY21" s="5">
        <f>IF(OR(COUNT(SEARCH({"fh","fhm","ms"},D21)),COUNT(SEARCH({"profile","common-law","marital","family","parent","child","same sex","living alone","household size"},O21))),Assumptions!$B$25,0)</f>
        <v>0</v>
      </c>
      <c r="AZ21" s="5">
        <f>IF(OR(COUNT(SEARCH({"as"},D21)),COUNT(SEARCH({"profile","age","elderly","child","senior"},O21))),Assumptions!$B$26,0)</f>
        <v>1</v>
      </c>
    </row>
    <row r="22" spans="1:52" ht="50.1" customHeight="1" x14ac:dyDescent="0.2">
      <c r="A22" s="5">
        <v>18</v>
      </c>
      <c r="B22" s="5">
        <v>2</v>
      </c>
      <c r="C22" s="10" t="s">
        <v>51</v>
      </c>
      <c r="D22" s="10" t="s">
        <v>137</v>
      </c>
      <c r="E22" s="5" t="s">
        <v>81</v>
      </c>
      <c r="F22" s="8">
        <f>IF(IF(AE22="NA",AC22,AE22)&gt;Assumptions!$B$11,0,1)</f>
        <v>1</v>
      </c>
      <c r="G22" s="8">
        <f t="shared" si="0"/>
        <v>0</v>
      </c>
      <c r="H22" s="8">
        <f>IF(IF(AI22="NA",AG22,AI22)&gt;Assumptions!$B$11,0,1)</f>
        <v>1</v>
      </c>
      <c r="I22" s="6">
        <f t="shared" si="1"/>
        <v>654.12</v>
      </c>
      <c r="J22" s="8">
        <f>IF(IF(AM22="NA",AK22,AM22)&gt;Assumptions!$B$11,0,1)</f>
        <v>1</v>
      </c>
      <c r="K22" s="6">
        <f t="shared" si="2"/>
        <v>1054.1199999999999</v>
      </c>
      <c r="L22" s="5">
        <f t="shared" si="3"/>
        <v>2</v>
      </c>
      <c r="M22" s="5">
        <v>0</v>
      </c>
      <c r="N22" s="34">
        <f t="shared" si="4"/>
        <v>0</v>
      </c>
      <c r="O22" s="10" t="s">
        <v>183</v>
      </c>
      <c r="P22" s="10" t="s">
        <v>184</v>
      </c>
      <c r="Q22" s="5" t="s">
        <v>60</v>
      </c>
      <c r="R22" s="9">
        <v>-99</v>
      </c>
      <c r="S22" s="9" t="s">
        <v>57</v>
      </c>
      <c r="T22" s="9" t="s">
        <v>416</v>
      </c>
      <c r="X22" s="9" t="s">
        <v>61</v>
      </c>
      <c r="Y22" s="14" t="s">
        <v>364</v>
      </c>
      <c r="Z22" s="7">
        <v>20736</v>
      </c>
      <c r="AA22" s="26">
        <f t="shared" si="6"/>
        <v>0</v>
      </c>
      <c r="AB22" s="5" t="s">
        <v>286</v>
      </c>
      <c r="AC22" s="5">
        <f>ROUNDUP(Z22*Assumptions!$B$13/Assumptions!$B$10,0)</f>
        <v>3</v>
      </c>
      <c r="AD22" s="6">
        <f>AC22*Assumptions!$B$9</f>
        <v>1200</v>
      </c>
      <c r="AE22" s="5">
        <v>2</v>
      </c>
      <c r="AF22" s="6">
        <v>381.57</v>
      </c>
      <c r="AG22" s="5">
        <f>ROUNDUP(Z22*Assumptions!$B$15/Assumptions!$B$10,0)</f>
        <v>1</v>
      </c>
      <c r="AH22" s="6">
        <f>AG22*Assumptions!$B$9</f>
        <v>400</v>
      </c>
      <c r="AI22" s="5">
        <v>1</v>
      </c>
      <c r="AJ22" s="6">
        <v>272.55</v>
      </c>
      <c r="AK22" s="5">
        <f>ROUNDUP(Z22*Assumptions!$B$16/Assumptions!$B$10,0)</f>
        <v>1</v>
      </c>
      <c r="AL22" s="6">
        <f>AK22*Assumptions!$B$9</f>
        <v>400</v>
      </c>
      <c r="AM22" s="5" t="s">
        <v>60</v>
      </c>
      <c r="AN22" s="6" t="s">
        <v>60</v>
      </c>
      <c r="AO22" s="5" t="s">
        <v>306</v>
      </c>
      <c r="AQ22" s="5">
        <f t="shared" si="5"/>
        <v>1</v>
      </c>
      <c r="AR22" s="5">
        <f>IF(R22&gt;9,Assumptions!$B$18,0)</f>
        <v>0</v>
      </c>
      <c r="AS22" s="5">
        <f>IF(OR(T22="se",T22="s"),Assumptions!$B$19,0)</f>
        <v>0</v>
      </c>
      <c r="AT22" s="5">
        <f>IF(ISBLANK(V22),0,Assumptions!$B$20)</f>
        <v>0</v>
      </c>
      <c r="AU22" s="5">
        <f>IF(W22&gt;0,Assumptions!$B$21,0)</f>
        <v>0</v>
      </c>
      <c r="AV22" s="5">
        <f>IF(OR(COUNT(SEARCH({"ih","ie"},D22)),COUNT(SEARCH({"profile","income","lim","lico","mbm"},O22))),Assumptions!$B$22,0)</f>
        <v>0</v>
      </c>
      <c r="AW22" s="5">
        <f>IF(OR(COUNT(SEARCH({"hsc","ih","sdc"},D22)),COUNT(SEARCH({"profile","dwelling","housing","construction","rooms","owner","rent"},O22))),Assumptions!$B$23,0)</f>
        <v>0</v>
      </c>
      <c r="AX22" s="5">
        <f>IF(OR(COUNT(SEARCH({"ied","ic","evm"},D22)),COUNT(SEARCH({"profile","immigr","birth","visible","citizen","generation"},O22))),1,0)</f>
        <v>0</v>
      </c>
      <c r="AY22" s="5">
        <f>IF(OR(COUNT(SEARCH({"fh","fhm","ms"},D22)),COUNT(SEARCH({"profile","common-law","marital","family","parent","child","same sex","living alone","household size"},O22))),Assumptions!$B$25,0)</f>
        <v>1</v>
      </c>
      <c r="AZ22" s="5">
        <f>IF(OR(COUNT(SEARCH({"as"},D22)),COUNT(SEARCH({"profile","age","elderly","child","senior"},O22))),Assumptions!$B$26,0)</f>
        <v>1</v>
      </c>
    </row>
    <row r="23" spans="1:52" ht="50.1" customHeight="1" x14ac:dyDescent="0.2">
      <c r="A23" s="5">
        <v>19</v>
      </c>
      <c r="B23" s="5">
        <v>2</v>
      </c>
      <c r="C23" s="10" t="s">
        <v>51</v>
      </c>
      <c r="D23" s="10" t="s">
        <v>137</v>
      </c>
      <c r="E23" s="5" t="s">
        <v>82</v>
      </c>
      <c r="F23" s="8">
        <f>IF(IF(AE23="NA",AC23,AE23)&gt;Assumptions!$B$11,0,1)</f>
        <v>1</v>
      </c>
      <c r="G23" s="8">
        <f t="shared" si="0"/>
        <v>0</v>
      </c>
      <c r="H23" s="8">
        <f>IF(IF(AI23="NA",AG23,AI23)&gt;Assumptions!$B$11,0,1)</f>
        <v>1</v>
      </c>
      <c r="I23" s="6">
        <f t="shared" si="1"/>
        <v>545.1</v>
      </c>
      <c r="J23" s="8">
        <f>IF(IF(AM23="NA",AK23,AM23)&gt;Assumptions!$B$11,0,1)</f>
        <v>1</v>
      </c>
      <c r="K23" s="6">
        <f t="shared" si="2"/>
        <v>945.1</v>
      </c>
      <c r="L23" s="5">
        <f t="shared" si="3"/>
        <v>2</v>
      </c>
      <c r="M23" s="5">
        <v>0</v>
      </c>
      <c r="N23" s="34">
        <f t="shared" si="4"/>
        <v>0</v>
      </c>
      <c r="O23" s="10" t="s">
        <v>185</v>
      </c>
      <c r="P23" s="10" t="s">
        <v>186</v>
      </c>
      <c r="Q23" s="5" t="s">
        <v>60</v>
      </c>
      <c r="R23" s="9">
        <v>-99</v>
      </c>
      <c r="S23" s="9" t="s">
        <v>57</v>
      </c>
      <c r="T23" s="9" t="s">
        <v>416</v>
      </c>
      <c r="X23" s="9" t="s">
        <v>61</v>
      </c>
      <c r="Y23" s="14" t="s">
        <v>364</v>
      </c>
      <c r="Z23" s="7">
        <v>16128</v>
      </c>
      <c r="AA23" s="26">
        <f t="shared" si="6"/>
        <v>0</v>
      </c>
      <c r="AB23" s="5" t="s">
        <v>286</v>
      </c>
      <c r="AC23" s="5">
        <f>ROUNDUP(Z23*Assumptions!$B$13/Assumptions!$B$10,0)</f>
        <v>2</v>
      </c>
      <c r="AD23" s="6">
        <f>AC23*Assumptions!$B$9</f>
        <v>800</v>
      </c>
      <c r="AE23" s="5">
        <v>1</v>
      </c>
      <c r="AF23" s="6">
        <v>272.55</v>
      </c>
      <c r="AG23" s="5">
        <f>ROUNDUP(Z23*Assumptions!$B$15/Assumptions!$B$10,0)</f>
        <v>1</v>
      </c>
      <c r="AH23" s="6">
        <f>AG23*Assumptions!$B$9</f>
        <v>400</v>
      </c>
      <c r="AI23" s="5">
        <v>1</v>
      </c>
      <c r="AJ23" s="6">
        <v>272.55</v>
      </c>
      <c r="AK23" s="5">
        <f>ROUNDUP(Z23*Assumptions!$B$16/Assumptions!$B$10,0)</f>
        <v>1</v>
      </c>
      <c r="AL23" s="6">
        <f>AK23*Assumptions!$B$9</f>
        <v>400</v>
      </c>
      <c r="AM23" s="5" t="s">
        <v>60</v>
      </c>
      <c r="AN23" s="6" t="s">
        <v>60</v>
      </c>
      <c r="AO23" s="5" t="s">
        <v>307</v>
      </c>
      <c r="AQ23" s="5">
        <f t="shared" si="5"/>
        <v>1</v>
      </c>
      <c r="AR23" s="5">
        <f>IF(R23&gt;9,Assumptions!$B$18,0)</f>
        <v>0</v>
      </c>
      <c r="AS23" s="5">
        <f>IF(OR(T23="se",T23="s"),Assumptions!$B$19,0)</f>
        <v>0</v>
      </c>
      <c r="AT23" s="5">
        <f>IF(ISBLANK(V23),0,Assumptions!$B$20)</f>
        <v>0</v>
      </c>
      <c r="AU23" s="5">
        <f>IF(W23&gt;0,Assumptions!$B$21,0)</f>
        <v>0</v>
      </c>
      <c r="AV23" s="5">
        <f>IF(OR(COUNT(SEARCH({"ih","ie"},D23)),COUNT(SEARCH({"profile","income","lim","lico","mbm"},O23))),Assumptions!$B$22,0)</f>
        <v>0</v>
      </c>
      <c r="AW23" s="5">
        <f>IF(OR(COUNT(SEARCH({"hsc","ih","sdc"},D23)),COUNT(SEARCH({"profile","dwelling","housing","construction","rooms","owner","rent"},O23))),Assumptions!$B$23,0)</f>
        <v>0</v>
      </c>
      <c r="AX23" s="5">
        <f>IF(OR(COUNT(SEARCH({"ied","ic","evm"},D23)),COUNT(SEARCH({"profile","immigr","birth","visible","citizen","generation"},O23))),1,0)</f>
        <v>0</v>
      </c>
      <c r="AY23" s="5">
        <f>IF(OR(COUNT(SEARCH({"fh","fhm","ms"},D23)),COUNT(SEARCH({"profile","common-law","marital","family","parent","child","same sex","living alone","household size"},O23))),Assumptions!$B$25,0)</f>
        <v>1</v>
      </c>
      <c r="AZ23" s="5">
        <f>IF(OR(COUNT(SEARCH({"as"},D23)),COUNT(SEARCH({"profile","age","elderly","child","senior"},O23))),Assumptions!$B$26,0)</f>
        <v>1</v>
      </c>
    </row>
    <row r="24" spans="1:52" ht="50.1" customHeight="1" x14ac:dyDescent="0.2">
      <c r="A24" s="5">
        <v>20</v>
      </c>
      <c r="B24" s="5">
        <v>2</v>
      </c>
      <c r="C24" s="10" t="s">
        <v>51</v>
      </c>
      <c r="D24" s="10" t="s">
        <v>138</v>
      </c>
      <c r="E24" s="5" t="s">
        <v>83</v>
      </c>
      <c r="F24" s="8">
        <f>IF(IF(AE24="NA",AC24,AE24)&gt;Assumptions!$B$11,0,1)</f>
        <v>0</v>
      </c>
      <c r="G24" s="8">
        <f t="shared" si="0"/>
        <v>0</v>
      </c>
      <c r="H24" s="8">
        <f>IF(IF(AI24="NA",AG24,AI24)&gt;Assumptions!$B$11,0,1)</f>
        <v>0</v>
      </c>
      <c r="I24" s="6">
        <f t="shared" si="1"/>
        <v>0</v>
      </c>
      <c r="J24" s="8">
        <f>IF(IF(AM24="NA",AK24,AM24)&gt;Assumptions!$B$11,0,1)</f>
        <v>0</v>
      </c>
      <c r="K24" s="6">
        <f t="shared" si="2"/>
        <v>0</v>
      </c>
      <c r="L24" s="5">
        <f t="shared" si="3"/>
        <v>2</v>
      </c>
      <c r="M24" s="5">
        <v>0</v>
      </c>
      <c r="N24" s="34">
        <f t="shared" si="4"/>
        <v>0</v>
      </c>
      <c r="O24" s="10" t="s">
        <v>187</v>
      </c>
      <c r="P24" s="10" t="s">
        <v>188</v>
      </c>
      <c r="Q24" s="5" t="s">
        <v>60</v>
      </c>
      <c r="R24" s="9">
        <v>-99</v>
      </c>
      <c r="S24" s="9" t="s">
        <v>57</v>
      </c>
      <c r="T24" s="9" t="s">
        <v>416</v>
      </c>
      <c r="X24" s="9" t="s">
        <v>61</v>
      </c>
      <c r="Y24" s="14" t="s">
        <v>365</v>
      </c>
      <c r="Z24" s="7">
        <v>1693440</v>
      </c>
      <c r="AA24" s="26">
        <f t="shared" si="6"/>
        <v>1</v>
      </c>
      <c r="AB24" s="5" t="s">
        <v>59</v>
      </c>
      <c r="AC24" s="5">
        <f>ROUNDUP(Z24*Assumptions!$B$13/Assumptions!$B$10,0)</f>
        <v>191</v>
      </c>
      <c r="AD24" s="6">
        <f>AC24*Assumptions!$B$9</f>
        <v>76400</v>
      </c>
      <c r="AE24" s="5" t="s">
        <v>60</v>
      </c>
      <c r="AF24" s="6" t="s">
        <v>60</v>
      </c>
      <c r="AG24" s="5">
        <f>ROUNDUP(Z24*Assumptions!$B$15/Assumptions!$B$10,0)</f>
        <v>19</v>
      </c>
      <c r="AH24" s="6">
        <f>AG24*Assumptions!$B$9</f>
        <v>7600</v>
      </c>
      <c r="AI24" s="5">
        <v>23</v>
      </c>
      <c r="AJ24" s="6">
        <v>2743.67</v>
      </c>
      <c r="AK24" s="5">
        <f>ROUNDUP(Z24*Assumptions!$B$16/Assumptions!$B$10,0)</f>
        <v>26</v>
      </c>
      <c r="AL24" s="6">
        <f>AK24*Assumptions!$B$9</f>
        <v>10400</v>
      </c>
      <c r="AM24" s="5" t="s">
        <v>60</v>
      </c>
      <c r="AN24" s="6" t="s">
        <v>60</v>
      </c>
      <c r="AO24" s="5" t="s">
        <v>308</v>
      </c>
      <c r="AQ24" s="5">
        <f t="shared" si="5"/>
        <v>1</v>
      </c>
      <c r="AR24" s="5">
        <f>IF(R24&gt;9,Assumptions!$B$18,0)</f>
        <v>0</v>
      </c>
      <c r="AS24" s="5">
        <f>IF(OR(T24="se",T24="s"),Assumptions!$B$19,0)</f>
        <v>0</v>
      </c>
      <c r="AT24" s="5">
        <f>IF(ISBLANK(V24),0,Assumptions!$B$20)</f>
        <v>0</v>
      </c>
      <c r="AU24" s="5">
        <f>IF(W24&gt;0,Assumptions!$B$21,0)</f>
        <v>0</v>
      </c>
      <c r="AV24" s="5">
        <f>IF(OR(COUNT(SEARCH({"ih","ie"},D24)),COUNT(SEARCH({"profile","income","lim","lico","mbm"},O24))),Assumptions!$B$22,0)</f>
        <v>0</v>
      </c>
      <c r="AW24" s="5">
        <f>IF(OR(COUNT(SEARCH({"hsc","ih","sdc"},D24)),COUNT(SEARCH({"profile","dwelling","housing","construction","rooms","owner","rent"},O24))),Assumptions!$B$23,0)</f>
        <v>0</v>
      </c>
      <c r="AX24" s="5">
        <f>IF(OR(COUNT(SEARCH({"ied","ic","evm"},D24)),COUNT(SEARCH({"profile","immigr","birth","visible","citizen","generation"},O24))),1,0)</f>
        <v>1</v>
      </c>
      <c r="AY24" s="5">
        <f>IF(OR(COUNT(SEARCH({"fh","fhm","ms"},D24)),COUNT(SEARCH({"profile","common-law","marital","family","parent","child","same sex","living alone","household size"},O24))),Assumptions!$B$25,0)</f>
        <v>0</v>
      </c>
      <c r="AZ24" s="5">
        <f>IF(OR(COUNT(SEARCH({"as"},D24)),COUNT(SEARCH({"profile","age","elderly","child","senior"},O24))),Assumptions!$B$26,0)</f>
        <v>1</v>
      </c>
    </row>
    <row r="25" spans="1:52" ht="50.1" customHeight="1" x14ac:dyDescent="0.2">
      <c r="A25" s="5">
        <v>21</v>
      </c>
      <c r="B25" s="5">
        <v>2</v>
      </c>
      <c r="C25" s="10" t="s">
        <v>51</v>
      </c>
      <c r="D25" s="10" t="s">
        <v>138</v>
      </c>
      <c r="E25" s="5" t="s">
        <v>84</v>
      </c>
      <c r="F25" s="8">
        <f>IF(IF(AE25="NA",AC25,AE25)&gt;Assumptions!$B$11,0,1)</f>
        <v>0</v>
      </c>
      <c r="G25" s="8">
        <f t="shared" si="0"/>
        <v>0</v>
      </c>
      <c r="H25" s="8">
        <f>IF(IF(AI25="NA",AG25,AI25)&gt;Assumptions!$B$11,0,1)</f>
        <v>0</v>
      </c>
      <c r="I25" s="6">
        <f t="shared" si="1"/>
        <v>0</v>
      </c>
      <c r="J25" s="8">
        <f>IF(IF(AM25="NA",AK25,AM25)&gt;Assumptions!$B$11,0,1)</f>
        <v>0</v>
      </c>
      <c r="K25" s="6">
        <f t="shared" si="2"/>
        <v>0</v>
      </c>
      <c r="L25" s="5">
        <f t="shared" si="3"/>
        <v>2</v>
      </c>
      <c r="M25" s="5">
        <v>0</v>
      </c>
      <c r="N25" s="34">
        <f t="shared" si="4"/>
        <v>0</v>
      </c>
      <c r="O25" s="10" t="s">
        <v>189</v>
      </c>
      <c r="P25" s="10" t="s">
        <v>190</v>
      </c>
      <c r="Q25" s="5" t="s">
        <v>60</v>
      </c>
      <c r="R25" s="9">
        <v>-99</v>
      </c>
      <c r="S25" s="9" t="s">
        <v>57</v>
      </c>
      <c r="T25" s="9" t="s">
        <v>416</v>
      </c>
      <c r="X25" s="9" t="s">
        <v>61</v>
      </c>
      <c r="Y25" s="14" t="s">
        <v>365</v>
      </c>
      <c r="Z25" s="7">
        <v>681984</v>
      </c>
      <c r="AA25" s="26">
        <f t="shared" si="6"/>
        <v>1</v>
      </c>
      <c r="AB25" s="5" t="s">
        <v>287</v>
      </c>
      <c r="AC25" s="5">
        <f>ROUNDUP(Z25*Assumptions!$B$13/Assumptions!$B$10,0)</f>
        <v>77</v>
      </c>
      <c r="AD25" s="6">
        <f>AC25*Assumptions!$B$9</f>
        <v>30800</v>
      </c>
      <c r="AE25" s="5" t="s">
        <v>60</v>
      </c>
      <c r="AF25" s="6" t="s">
        <v>60</v>
      </c>
      <c r="AG25" s="5">
        <f>ROUNDUP(Z25*Assumptions!$B$15/Assumptions!$B$10,0)</f>
        <v>8</v>
      </c>
      <c r="AH25" s="6">
        <f>AG25*Assumptions!$B$9</f>
        <v>3200</v>
      </c>
      <c r="AI25" s="5" t="s">
        <v>60</v>
      </c>
      <c r="AJ25" s="6" t="s">
        <v>60</v>
      </c>
      <c r="AK25" s="5">
        <f>ROUNDUP(Z25*Assumptions!$B$16/Assumptions!$B$10,0)</f>
        <v>11</v>
      </c>
      <c r="AL25" s="6">
        <f>AK25*Assumptions!$B$9</f>
        <v>4400</v>
      </c>
      <c r="AM25" s="5" t="s">
        <v>60</v>
      </c>
      <c r="AN25" s="6" t="s">
        <v>60</v>
      </c>
      <c r="AO25" s="5" t="s">
        <v>309</v>
      </c>
      <c r="AQ25" s="5">
        <f t="shared" si="5"/>
        <v>1</v>
      </c>
      <c r="AR25" s="5">
        <f>IF(R25&gt;9,Assumptions!$B$18,0)</f>
        <v>0</v>
      </c>
      <c r="AS25" s="5">
        <f>IF(OR(T25="se",T25="s"),Assumptions!$B$19,0)</f>
        <v>0</v>
      </c>
      <c r="AT25" s="5">
        <f>IF(ISBLANK(V25),0,Assumptions!$B$20)</f>
        <v>0</v>
      </c>
      <c r="AU25" s="5">
        <f>IF(W25&gt;0,Assumptions!$B$21,0)</f>
        <v>0</v>
      </c>
      <c r="AV25" s="5">
        <f>IF(OR(COUNT(SEARCH({"ih","ie"},D25)),COUNT(SEARCH({"profile","income","lim","lico","mbm"},O25))),Assumptions!$B$22,0)</f>
        <v>0</v>
      </c>
      <c r="AW25" s="5">
        <f>IF(OR(COUNT(SEARCH({"hsc","ih","sdc"},D25)),COUNT(SEARCH({"profile","dwelling","housing","construction","rooms","owner","rent"},O25))),Assumptions!$B$23,0)</f>
        <v>0</v>
      </c>
      <c r="AX25" s="5">
        <f>IF(OR(COUNT(SEARCH({"ied","ic","evm"},D25)),COUNT(SEARCH({"profile","immigr","birth","visible","citizen","generation"},O25))),1,0)</f>
        <v>1</v>
      </c>
      <c r="AY25" s="5">
        <f>IF(OR(COUNT(SEARCH({"fh","fhm","ms"},D25)),COUNT(SEARCH({"profile","common-law","marital","family","parent","child","same sex","living alone","household size"},O25))),Assumptions!$B$25,0)</f>
        <v>0</v>
      </c>
      <c r="AZ25" s="5">
        <f>IF(OR(COUNT(SEARCH({"as"},D25)),COUNT(SEARCH({"profile","age","elderly","child","senior"},O25))),Assumptions!$B$26,0)</f>
        <v>1</v>
      </c>
    </row>
    <row r="26" spans="1:52" ht="50.1" customHeight="1" x14ac:dyDescent="0.2">
      <c r="A26" s="5">
        <v>22</v>
      </c>
      <c r="B26" s="5">
        <v>2</v>
      </c>
      <c r="C26" s="10" t="s">
        <v>51</v>
      </c>
      <c r="D26" s="10" t="s">
        <v>138</v>
      </c>
      <c r="E26" s="5" t="s">
        <v>85</v>
      </c>
      <c r="F26" s="8">
        <f>IF(IF(AE26="NA",AC26,AE26)&gt;Assumptions!$B$11,0,1)</f>
        <v>0</v>
      </c>
      <c r="G26" s="8">
        <f t="shared" si="0"/>
        <v>0</v>
      </c>
      <c r="H26" s="8">
        <f>IF(IF(AI26="NA",AG26,AI26)&gt;Assumptions!$B$11,0,1)</f>
        <v>0</v>
      </c>
      <c r="I26" s="6">
        <f t="shared" si="1"/>
        <v>0</v>
      </c>
      <c r="J26" s="8">
        <f>IF(IF(AM26="NA",AK26,AM26)&gt;Assumptions!$B$11,0,1)</f>
        <v>0</v>
      </c>
      <c r="K26" s="6">
        <f t="shared" si="2"/>
        <v>0</v>
      </c>
      <c r="L26" s="5">
        <f t="shared" si="3"/>
        <v>0</v>
      </c>
      <c r="M26" s="5">
        <v>0</v>
      </c>
      <c r="N26" s="34">
        <f t="shared" si="4"/>
        <v>0</v>
      </c>
      <c r="O26" s="10" t="s">
        <v>191</v>
      </c>
      <c r="P26" s="10" t="s">
        <v>192</v>
      </c>
      <c r="Q26" s="5" t="s">
        <v>148</v>
      </c>
      <c r="R26" s="9">
        <v>11</v>
      </c>
      <c r="S26" s="9" t="s">
        <v>57</v>
      </c>
      <c r="T26" s="9" t="s">
        <v>284</v>
      </c>
      <c r="U26" s="9" t="s">
        <v>1042</v>
      </c>
      <c r="X26" s="9" t="s">
        <v>61</v>
      </c>
      <c r="Y26" s="14" t="s">
        <v>365</v>
      </c>
      <c r="Z26" s="7">
        <v>931392</v>
      </c>
      <c r="AA26" s="26">
        <f t="shared" si="6"/>
        <v>1</v>
      </c>
      <c r="AB26" s="5" t="s">
        <v>59</v>
      </c>
      <c r="AC26" s="5">
        <f>ROUNDUP(Z26*Assumptions!$B$13/Assumptions!$B$10,0)</f>
        <v>105</v>
      </c>
      <c r="AD26" s="6">
        <f>AC26*Assumptions!$B$9</f>
        <v>42000</v>
      </c>
      <c r="AE26" s="5" t="s">
        <v>60</v>
      </c>
      <c r="AF26" s="6" t="s">
        <v>60</v>
      </c>
      <c r="AG26" s="5">
        <f>ROUNDUP(Z26*Assumptions!$B$15/Assumptions!$B$10,0)</f>
        <v>11</v>
      </c>
      <c r="AH26" s="6">
        <f>AG26*Assumptions!$B$9</f>
        <v>4400</v>
      </c>
      <c r="AI26" s="5">
        <v>12</v>
      </c>
      <c r="AJ26" s="6">
        <v>1544.45</v>
      </c>
      <c r="AK26" s="5">
        <f>ROUNDUP(Z26*Assumptions!$B$16/Assumptions!$B$10,0)</f>
        <v>14</v>
      </c>
      <c r="AL26" s="6">
        <f>AK26*Assumptions!$B$9</f>
        <v>5600</v>
      </c>
      <c r="AM26" s="5" t="s">
        <v>60</v>
      </c>
      <c r="AN26" s="6" t="s">
        <v>60</v>
      </c>
      <c r="AO26" s="5" t="s">
        <v>310</v>
      </c>
      <c r="AQ26" s="5">
        <f t="shared" si="5"/>
        <v>0</v>
      </c>
      <c r="AR26" s="5">
        <f>IF(R26&gt;9,Assumptions!$B$18,0)</f>
        <v>1</v>
      </c>
      <c r="AS26" s="5">
        <f>IF(OR(T26="se",T26="s"),Assumptions!$B$19,0)</f>
        <v>0</v>
      </c>
      <c r="AT26" s="5">
        <f>IF(ISBLANK(V26),0,Assumptions!$B$20)</f>
        <v>0</v>
      </c>
      <c r="AU26" s="5">
        <f>IF(W26&gt;0,Assumptions!$B$21,0)</f>
        <v>0</v>
      </c>
      <c r="AV26" s="5">
        <f>IF(OR(COUNT(SEARCH({"ih","ie"},D26)),COUNT(SEARCH({"profile","income","lim","lico","mbm"},O26))),Assumptions!$B$22,0)</f>
        <v>0</v>
      </c>
      <c r="AW26" s="5">
        <f>IF(OR(COUNT(SEARCH({"hsc","ih","sdc"},D26)),COUNT(SEARCH({"profile","dwelling","housing","construction","rooms","owner","rent"},O26))),Assumptions!$B$23,0)</f>
        <v>0</v>
      </c>
      <c r="AX26" s="5">
        <f>IF(OR(COUNT(SEARCH({"ied","ic","evm"},D26)),COUNT(SEARCH({"profile","immigr","birth","visible","citizen","generation"},O26))),1,0)</f>
        <v>0</v>
      </c>
      <c r="AY26" s="5">
        <f>IF(OR(COUNT(SEARCH({"fh","fhm","ms"},D26)),COUNT(SEARCH({"profile","common-law","marital","family","parent","child","same sex","living alone","household size"},O26))),Assumptions!$B$25,0)</f>
        <v>0</v>
      </c>
      <c r="AZ26" s="5">
        <f>IF(OR(COUNT(SEARCH({"as"},D26)),COUNT(SEARCH({"profile","age","elderly","child","senior"},O26))),Assumptions!$B$26,0)</f>
        <v>1</v>
      </c>
    </row>
    <row r="27" spans="1:52" ht="50.1" customHeight="1" x14ac:dyDescent="0.2">
      <c r="A27" s="5">
        <v>23</v>
      </c>
      <c r="B27" s="5">
        <v>2</v>
      </c>
      <c r="C27" s="10" t="s">
        <v>51</v>
      </c>
      <c r="D27" s="10" t="s">
        <v>138</v>
      </c>
      <c r="E27" s="5" t="s">
        <v>86</v>
      </c>
      <c r="F27" s="8">
        <f>IF(IF(AE27="NA",AC27,AE27)&gt;Assumptions!$B$11,0,1)</f>
        <v>0</v>
      </c>
      <c r="G27" s="8">
        <f t="shared" si="0"/>
        <v>0</v>
      </c>
      <c r="H27" s="8">
        <f>IF(IF(AI27="NA",AG27,AI27)&gt;Assumptions!$B$11,0,1)</f>
        <v>0</v>
      </c>
      <c r="I27" s="6">
        <f t="shared" si="1"/>
        <v>0</v>
      </c>
      <c r="J27" s="8">
        <f>IF(IF(AM27="NA",AK27,AM27)&gt;Assumptions!$B$11,0,1)</f>
        <v>0</v>
      </c>
      <c r="K27" s="6">
        <f t="shared" si="2"/>
        <v>0</v>
      </c>
      <c r="L27" s="5">
        <f t="shared" si="3"/>
        <v>2</v>
      </c>
      <c r="M27" s="5">
        <v>0</v>
      </c>
      <c r="N27" s="34">
        <f t="shared" si="4"/>
        <v>0</v>
      </c>
      <c r="O27" s="10" t="s">
        <v>193</v>
      </c>
      <c r="P27" s="10" t="s">
        <v>194</v>
      </c>
      <c r="Q27" s="5" t="s">
        <v>60</v>
      </c>
      <c r="R27" s="9">
        <v>-99</v>
      </c>
      <c r="S27" s="9" t="s">
        <v>57</v>
      </c>
      <c r="T27" s="9" t="s">
        <v>416</v>
      </c>
      <c r="X27" s="9" t="s">
        <v>61</v>
      </c>
      <c r="Y27" s="14" t="s">
        <v>365</v>
      </c>
      <c r="Z27" s="7">
        <v>414720</v>
      </c>
      <c r="AA27" s="26">
        <f t="shared" si="6"/>
        <v>1</v>
      </c>
      <c r="AB27" s="5" t="s">
        <v>59</v>
      </c>
      <c r="AC27" s="5">
        <f>ROUNDUP(Z27*Assumptions!$B$13/Assumptions!$B$10,0)</f>
        <v>47</v>
      </c>
      <c r="AD27" s="6">
        <f>AC27*Assumptions!$B$9</f>
        <v>18800</v>
      </c>
      <c r="AE27" s="5" t="s">
        <v>60</v>
      </c>
      <c r="AF27" s="6" t="s">
        <v>60</v>
      </c>
      <c r="AG27" s="5">
        <f>ROUNDUP(Z27*Assumptions!$B$15/Assumptions!$B$10,0)</f>
        <v>5</v>
      </c>
      <c r="AH27" s="6">
        <f>AG27*Assumptions!$B$9</f>
        <v>2000</v>
      </c>
      <c r="AI27" s="5">
        <v>6</v>
      </c>
      <c r="AJ27" s="6">
        <v>890.33</v>
      </c>
      <c r="AK27" s="5">
        <f>ROUNDUP(Z27*Assumptions!$B$16/Assumptions!$B$10,0)</f>
        <v>7</v>
      </c>
      <c r="AL27" s="6">
        <f>AK27*Assumptions!$B$9</f>
        <v>2800</v>
      </c>
      <c r="AM27" s="5" t="s">
        <v>60</v>
      </c>
      <c r="AN27" s="6" t="s">
        <v>60</v>
      </c>
      <c r="AO27" s="5" t="s">
        <v>311</v>
      </c>
      <c r="AQ27" s="5">
        <f t="shared" si="5"/>
        <v>1</v>
      </c>
      <c r="AR27" s="5">
        <f>IF(R27&gt;9,Assumptions!$B$18,0)</f>
        <v>0</v>
      </c>
      <c r="AS27" s="5">
        <f>IF(OR(T27="se",T27="s"),Assumptions!$B$19,0)</f>
        <v>0</v>
      </c>
      <c r="AT27" s="5">
        <f>IF(ISBLANK(V27),0,Assumptions!$B$20)</f>
        <v>0</v>
      </c>
      <c r="AU27" s="5">
        <f>IF(W27&gt;0,Assumptions!$B$21,0)</f>
        <v>0</v>
      </c>
      <c r="AV27" s="5">
        <f>IF(OR(COUNT(SEARCH({"ih","ie"},D27)),COUNT(SEARCH({"profile","income","lim","lico","mbm"},O27))),Assumptions!$B$22,0)</f>
        <v>0</v>
      </c>
      <c r="AW27" s="5">
        <f>IF(OR(COUNT(SEARCH({"hsc","ih","sdc"},D27)),COUNT(SEARCH({"profile","dwelling","housing","construction","rooms","owner","rent"},O27))),Assumptions!$B$23,0)</f>
        <v>0</v>
      </c>
      <c r="AX27" s="5">
        <f>IF(OR(COUNT(SEARCH({"ied","ic","evm"},D27)),COUNT(SEARCH({"profile","immigr","birth","visible","citizen","generation"},O27))),1,0)</f>
        <v>1</v>
      </c>
      <c r="AY27" s="5">
        <f>IF(OR(COUNT(SEARCH({"fh","fhm","ms"},D27)),COUNT(SEARCH({"profile","common-law","marital","family","parent","child","same sex","living alone","household size"},O27))),Assumptions!$B$25,0)</f>
        <v>0</v>
      </c>
      <c r="AZ27" s="5">
        <f>IF(OR(COUNT(SEARCH({"as"},D27)),COUNT(SEARCH({"profile","age","elderly","child","senior"},O27))),Assumptions!$B$26,0)</f>
        <v>1</v>
      </c>
    </row>
    <row r="28" spans="1:52" ht="50.1" customHeight="1" x14ac:dyDescent="0.2">
      <c r="A28" s="5">
        <v>24</v>
      </c>
      <c r="B28" s="5">
        <v>2</v>
      </c>
      <c r="C28" s="10" t="s">
        <v>51</v>
      </c>
      <c r="D28" s="10" t="s">
        <v>138</v>
      </c>
      <c r="E28" s="5" t="s">
        <v>87</v>
      </c>
      <c r="F28" s="8">
        <f>IF(IF(AE28="NA",AC28,AE28)&gt;Assumptions!$B$11,0,1)</f>
        <v>0</v>
      </c>
      <c r="G28" s="8">
        <f t="shared" si="0"/>
        <v>1</v>
      </c>
      <c r="H28" s="8">
        <f>IF(IF(AI28="NA",AG28,AI28)&gt;Assumptions!$B$11,0,1)</f>
        <v>1</v>
      </c>
      <c r="I28" s="6">
        <f t="shared" si="1"/>
        <v>672.55</v>
      </c>
      <c r="J28" s="8">
        <f>IF(IF(AM28="NA",AK28,AM28)&gt;Assumptions!$B$11,0,1)</f>
        <v>1</v>
      </c>
      <c r="K28" s="6">
        <f t="shared" si="2"/>
        <v>1072.55</v>
      </c>
      <c r="L28" s="5">
        <f t="shared" si="3"/>
        <v>1</v>
      </c>
      <c r="M28" s="5">
        <v>0</v>
      </c>
      <c r="N28" s="34">
        <f t="shared" si="4"/>
        <v>0</v>
      </c>
      <c r="O28" s="10" t="s">
        <v>195</v>
      </c>
      <c r="P28" s="10" t="s">
        <v>196</v>
      </c>
      <c r="Q28" s="5" t="s">
        <v>60</v>
      </c>
      <c r="R28" s="9">
        <v>-99</v>
      </c>
      <c r="S28" s="9" t="s">
        <v>57</v>
      </c>
      <c r="T28" s="9" t="s">
        <v>416</v>
      </c>
      <c r="X28" s="9" t="s">
        <v>61</v>
      </c>
      <c r="Y28" s="14" t="s">
        <v>366</v>
      </c>
      <c r="Z28" s="7">
        <v>16830</v>
      </c>
      <c r="AA28" s="26">
        <f t="shared" si="6"/>
        <v>0</v>
      </c>
      <c r="AB28" s="5" t="s">
        <v>59</v>
      </c>
      <c r="AC28" s="5">
        <f>ROUNDUP(Z28*Assumptions!$B$13/Assumptions!$B$10,0)</f>
        <v>2</v>
      </c>
      <c r="AD28" s="6">
        <f>AC28*Assumptions!$B$9</f>
        <v>800</v>
      </c>
      <c r="AE28" s="5">
        <v>3</v>
      </c>
      <c r="AF28" s="6">
        <v>563.27</v>
      </c>
      <c r="AG28" s="5">
        <f>ROUNDUP(Z28*Assumptions!$B$15/Assumptions!$B$10,0)</f>
        <v>1</v>
      </c>
      <c r="AH28" s="6">
        <f>AG28*Assumptions!$B$9</f>
        <v>400</v>
      </c>
      <c r="AI28" s="5">
        <v>1</v>
      </c>
      <c r="AJ28" s="6">
        <v>272.55</v>
      </c>
      <c r="AK28" s="5">
        <f>ROUNDUP(Z28*Assumptions!$B$16/Assumptions!$B$10,0)</f>
        <v>1</v>
      </c>
      <c r="AL28" s="6">
        <f>AK28*Assumptions!$B$9</f>
        <v>400</v>
      </c>
      <c r="AM28" s="5" t="s">
        <v>60</v>
      </c>
      <c r="AN28" s="6" t="s">
        <v>60</v>
      </c>
      <c r="AO28" s="5" t="s">
        <v>312</v>
      </c>
      <c r="AQ28" s="5">
        <f t="shared" si="5"/>
        <v>1</v>
      </c>
      <c r="AR28" s="5">
        <f>IF(R28&gt;9,Assumptions!$B$18,0)</f>
        <v>0</v>
      </c>
      <c r="AS28" s="5">
        <f>IF(OR(T28="se",T28="s"),Assumptions!$B$19,0)</f>
        <v>0</v>
      </c>
      <c r="AT28" s="5">
        <f>IF(ISBLANK(V28),0,Assumptions!$B$20)</f>
        <v>0</v>
      </c>
      <c r="AU28" s="5">
        <f>IF(W28&gt;0,Assumptions!$B$21,0)</f>
        <v>0</v>
      </c>
      <c r="AV28" s="5">
        <f>IF(OR(COUNT(SEARCH({"ih","ie"},D28)),COUNT(SEARCH({"profile","income","lim","lico","mbm"},O28))),Assumptions!$B$22,0)</f>
        <v>0</v>
      </c>
      <c r="AW28" s="5">
        <f>IF(OR(COUNT(SEARCH({"hsc","ih","sdc"},D28)),COUNT(SEARCH({"profile","dwelling","housing","construction","rooms","owner","rent"},O28))),Assumptions!$B$23,0)</f>
        <v>0</v>
      </c>
      <c r="AX28" s="5">
        <f>IF(OR(COUNT(SEARCH({"ied","ic","evm"},D28)),COUNT(SEARCH({"profile","immigr","birth","visible","citizen","generation"},O28))),1,0)</f>
        <v>0</v>
      </c>
      <c r="AY28" s="5">
        <f>IF(OR(COUNT(SEARCH({"fh","fhm","ms"},D28)),COUNT(SEARCH({"profile","common-law","marital","family","parent","child","same sex","living alone","household size"},O28))),Assumptions!$B$25,0)</f>
        <v>0</v>
      </c>
      <c r="AZ28" s="5">
        <f>IF(OR(COUNT(SEARCH({"as"},D28)),COUNT(SEARCH({"profile","age","elderly","child","senior"},O28))),Assumptions!$B$26,0)</f>
        <v>1</v>
      </c>
    </row>
    <row r="29" spans="1:52" ht="50.1" customHeight="1" x14ac:dyDescent="0.2">
      <c r="A29" s="5">
        <v>25</v>
      </c>
      <c r="B29" s="5">
        <v>2</v>
      </c>
      <c r="C29" s="10" t="s">
        <v>51</v>
      </c>
      <c r="D29" s="10" t="s">
        <v>138</v>
      </c>
      <c r="E29" s="5" t="s">
        <v>88</v>
      </c>
      <c r="F29" s="8">
        <f>IF(IF(AE29="NA",AC29,AE29)&gt;Assumptions!$B$11,0,1)</f>
        <v>0</v>
      </c>
      <c r="G29" s="8">
        <f t="shared" si="0"/>
        <v>1</v>
      </c>
      <c r="H29" s="8">
        <f>IF(IF(AI29="NA",AG29,AI29)&gt;Assumptions!$B$11,0,1)</f>
        <v>1</v>
      </c>
      <c r="I29" s="6">
        <f t="shared" si="1"/>
        <v>672.55</v>
      </c>
      <c r="J29" s="8">
        <f>IF(IF(AM29="NA",AK29,AM29)&gt;Assumptions!$B$11,0,1)</f>
        <v>1</v>
      </c>
      <c r="K29" s="6">
        <f t="shared" si="2"/>
        <v>1072.55</v>
      </c>
      <c r="L29" s="5">
        <f t="shared" si="3"/>
        <v>1</v>
      </c>
      <c r="M29" s="5">
        <v>0</v>
      </c>
      <c r="N29" s="34">
        <f t="shared" si="4"/>
        <v>0</v>
      </c>
      <c r="O29" s="10" t="s">
        <v>197</v>
      </c>
      <c r="P29" s="10" t="s">
        <v>198</v>
      </c>
      <c r="Q29" s="5" t="s">
        <v>60</v>
      </c>
      <c r="R29" s="9">
        <v>-99</v>
      </c>
      <c r="S29" s="9" t="s">
        <v>57</v>
      </c>
      <c r="T29" s="9" t="s">
        <v>416</v>
      </c>
      <c r="X29" s="9" t="s">
        <v>61</v>
      </c>
      <c r="Y29" s="14" t="s">
        <v>367</v>
      </c>
      <c r="Z29" s="7">
        <v>27720</v>
      </c>
      <c r="AA29" s="26">
        <f t="shared" si="6"/>
        <v>0</v>
      </c>
      <c r="AB29" s="5" t="s">
        <v>59</v>
      </c>
      <c r="AC29" s="5">
        <f>ROUNDUP(Z29*Assumptions!$B$13/Assumptions!$B$10,0)</f>
        <v>4</v>
      </c>
      <c r="AD29" s="6">
        <f>AC29*Assumptions!$B$9</f>
        <v>1600</v>
      </c>
      <c r="AE29" s="5">
        <v>6</v>
      </c>
      <c r="AF29" s="6">
        <v>890.33</v>
      </c>
      <c r="AG29" s="5">
        <f>ROUNDUP(Z29*Assumptions!$B$15/Assumptions!$B$10,0)</f>
        <v>1</v>
      </c>
      <c r="AH29" s="6">
        <f>AG29*Assumptions!$B$9</f>
        <v>400</v>
      </c>
      <c r="AI29" s="5">
        <v>1</v>
      </c>
      <c r="AJ29" s="6">
        <v>272.55</v>
      </c>
      <c r="AK29" s="5">
        <f>ROUNDUP(Z29*Assumptions!$B$16/Assumptions!$B$10,0)</f>
        <v>1</v>
      </c>
      <c r="AL29" s="6">
        <f>AK29*Assumptions!$B$9</f>
        <v>400</v>
      </c>
      <c r="AM29" s="5" t="s">
        <v>60</v>
      </c>
      <c r="AN29" s="6" t="s">
        <v>60</v>
      </c>
      <c r="AO29" s="5" t="s">
        <v>313</v>
      </c>
      <c r="AQ29" s="5">
        <f t="shared" si="5"/>
        <v>1</v>
      </c>
      <c r="AR29" s="5">
        <f>IF(R29&gt;9,Assumptions!$B$18,0)</f>
        <v>0</v>
      </c>
      <c r="AS29" s="5">
        <f>IF(OR(T29="se",T29="s"),Assumptions!$B$19,0)</f>
        <v>0</v>
      </c>
      <c r="AT29" s="5">
        <f>IF(ISBLANK(V29),0,Assumptions!$B$20)</f>
        <v>0</v>
      </c>
      <c r="AU29" s="5">
        <f>IF(W29&gt;0,Assumptions!$B$21,0)</f>
        <v>0</v>
      </c>
      <c r="AV29" s="5">
        <f>IF(OR(COUNT(SEARCH({"ih","ie"},D29)),COUNT(SEARCH({"profile","income","lim","lico","mbm"},O29))),Assumptions!$B$22,0)</f>
        <v>0</v>
      </c>
      <c r="AW29" s="5">
        <f>IF(OR(COUNT(SEARCH({"hsc","ih","sdc"},D29)),COUNT(SEARCH({"profile","dwelling","housing","construction","rooms","owner","rent"},O29))),Assumptions!$B$23,0)</f>
        <v>0</v>
      </c>
      <c r="AX29" s="5">
        <f>IF(OR(COUNT(SEARCH({"ied","ic","evm"},D29)),COUNT(SEARCH({"profile","immigr","birth","visible","citizen","generation"},O29))),1,0)</f>
        <v>0</v>
      </c>
      <c r="AY29" s="5">
        <f>IF(OR(COUNT(SEARCH({"fh","fhm","ms"},D29)),COUNT(SEARCH({"profile","common-law","marital","family","parent","child","same sex","living alone","household size"},O29))),Assumptions!$B$25,0)</f>
        <v>0</v>
      </c>
      <c r="AZ29" s="5">
        <f>IF(OR(COUNT(SEARCH({"as"},D29)),COUNT(SEARCH({"profile","age","elderly","child","senior"},O29))),Assumptions!$B$26,0)</f>
        <v>1</v>
      </c>
    </row>
    <row r="30" spans="1:52" ht="50.1" customHeight="1" x14ac:dyDescent="0.2">
      <c r="A30" s="5">
        <v>26</v>
      </c>
      <c r="B30" s="5">
        <v>2</v>
      </c>
      <c r="C30" s="10" t="s">
        <v>51</v>
      </c>
      <c r="D30" s="10" t="s">
        <v>138</v>
      </c>
      <c r="E30" s="5" t="s">
        <v>89</v>
      </c>
      <c r="F30" s="8">
        <f>IF(IF(AE30="NA",AC30,AE30)&gt;Assumptions!$B$11,0,1)</f>
        <v>0</v>
      </c>
      <c r="G30" s="8">
        <f t="shared" si="0"/>
        <v>0</v>
      </c>
      <c r="H30" s="8">
        <f>IF(IF(AI30="NA",AG30,AI30)&gt;Assumptions!$B$11,0,1)</f>
        <v>0</v>
      </c>
      <c r="I30" s="6">
        <f t="shared" si="1"/>
        <v>0</v>
      </c>
      <c r="J30" s="8">
        <f>IF(IF(AM30="NA",AK30,AM30)&gt;Assumptions!$B$11,0,1)</f>
        <v>1</v>
      </c>
      <c r="K30" s="6">
        <f t="shared" si="2"/>
        <v>400</v>
      </c>
      <c r="L30" s="5">
        <f t="shared" si="3"/>
        <v>1</v>
      </c>
      <c r="M30" s="5">
        <v>0</v>
      </c>
      <c r="N30" s="34">
        <f t="shared" si="4"/>
        <v>0</v>
      </c>
      <c r="O30" s="10" t="s">
        <v>199</v>
      </c>
      <c r="P30" s="10" t="s">
        <v>200</v>
      </c>
      <c r="Q30" s="5" t="s">
        <v>60</v>
      </c>
      <c r="R30" s="9">
        <v>-99</v>
      </c>
      <c r="S30" s="9" t="s">
        <v>57</v>
      </c>
      <c r="T30" s="9" t="s">
        <v>416</v>
      </c>
      <c r="X30" s="9" t="s">
        <v>362</v>
      </c>
      <c r="Y30" s="14" t="s">
        <v>368</v>
      </c>
      <c r="Z30" s="7">
        <v>3</v>
      </c>
      <c r="AA30" s="26">
        <f t="shared" si="6"/>
        <v>0</v>
      </c>
      <c r="AB30" s="5" t="s">
        <v>288</v>
      </c>
      <c r="AC30" s="5">
        <f>ROUNDUP(Z30*Assumptions!$B$13/Assumptions!$B$10,0)</f>
        <v>1</v>
      </c>
      <c r="AD30" s="6">
        <f>AC30*Assumptions!$B$9</f>
        <v>400</v>
      </c>
      <c r="AE30" s="5">
        <v>6</v>
      </c>
      <c r="AF30" s="6">
        <v>890.33</v>
      </c>
      <c r="AG30" s="5">
        <f>ROUNDUP(Z30*Assumptions!$B$15/Assumptions!$B$10,0)</f>
        <v>1</v>
      </c>
      <c r="AH30" s="6">
        <f>AG30*Assumptions!$B$9</f>
        <v>400</v>
      </c>
      <c r="AI30" s="5">
        <v>6</v>
      </c>
      <c r="AJ30" s="6">
        <v>890.33</v>
      </c>
      <c r="AK30" s="5">
        <f>ROUNDUP(Z30*Assumptions!$B$16/Assumptions!$B$10,0)</f>
        <v>1</v>
      </c>
      <c r="AL30" s="6">
        <f>AK30*Assumptions!$B$9</f>
        <v>400</v>
      </c>
      <c r="AM30" s="5" t="s">
        <v>60</v>
      </c>
      <c r="AN30" s="6" t="s">
        <v>60</v>
      </c>
      <c r="AO30" s="5" t="s">
        <v>314</v>
      </c>
      <c r="AQ30" s="5">
        <f t="shared" si="5"/>
        <v>1</v>
      </c>
      <c r="AR30" s="5">
        <f>IF(R30&gt;9,Assumptions!$B$18,0)</f>
        <v>0</v>
      </c>
      <c r="AS30" s="5">
        <f>IF(OR(T30="se",T30="s"),Assumptions!$B$19,0)</f>
        <v>0</v>
      </c>
      <c r="AT30" s="5">
        <f>IF(ISBLANK(V30),0,Assumptions!$B$20)</f>
        <v>0</v>
      </c>
      <c r="AU30" s="5">
        <f>IF(W30&gt;0,Assumptions!$B$21,0)</f>
        <v>0</v>
      </c>
      <c r="AV30" s="5">
        <f>IF(OR(COUNT(SEARCH({"ih","ie"},D30)),COUNT(SEARCH({"profile","income","lim","lico","mbm"},O30))),Assumptions!$B$22,0)</f>
        <v>0</v>
      </c>
      <c r="AW30" s="5">
        <f>IF(OR(COUNT(SEARCH({"hsc","ih","sdc"},D30)),COUNT(SEARCH({"profile","dwelling","housing","construction","rooms","owner","rent"},O30))),Assumptions!$B$23,0)</f>
        <v>0</v>
      </c>
      <c r="AX30" s="5">
        <f>IF(OR(COUNT(SEARCH({"ied","ic","evm"},D30)),COUNT(SEARCH({"profile","immigr","birth","visible","citizen","generation"},O30))),1,0)</f>
        <v>0</v>
      </c>
      <c r="AY30" s="5">
        <f>IF(OR(COUNT(SEARCH({"fh","fhm","ms"},D30)),COUNT(SEARCH({"profile","common-law","marital","family","parent","child","same sex","living alone","household size"},O30))),Assumptions!$B$25,0)</f>
        <v>0</v>
      </c>
      <c r="AZ30" s="5">
        <f>IF(OR(COUNT(SEARCH({"as"},D30)),COUNT(SEARCH({"profile","age","elderly","child","senior"},O30))),Assumptions!$B$26,0)</f>
        <v>1</v>
      </c>
    </row>
    <row r="31" spans="1:52" ht="50.1" customHeight="1" x14ac:dyDescent="0.2">
      <c r="A31" s="5">
        <v>27</v>
      </c>
      <c r="B31" s="5">
        <v>2</v>
      </c>
      <c r="C31" s="10" t="s">
        <v>51</v>
      </c>
      <c r="D31" s="10" t="s">
        <v>138</v>
      </c>
      <c r="E31" s="5" t="s">
        <v>90</v>
      </c>
      <c r="F31" s="8">
        <f>IF(IF(AE31="NA",AC31,AE31)&gt;Assumptions!$B$11,0,1)</f>
        <v>0</v>
      </c>
      <c r="G31" s="8">
        <v>1</v>
      </c>
      <c r="H31" s="8">
        <f>IF(IF(AI31="NA",AG31,AI31)&gt;Assumptions!$B$11,0,1)</f>
        <v>1</v>
      </c>
      <c r="I31" s="6">
        <f t="shared" si="1"/>
        <v>1254.25</v>
      </c>
      <c r="J31" s="8">
        <f>IF(IF(AM31="NA",AK31,AM31)&gt;Assumptions!$B$11,0,1)</f>
        <v>1</v>
      </c>
      <c r="K31" s="6">
        <f t="shared" si="2"/>
        <v>2054.25</v>
      </c>
      <c r="L31" s="5">
        <f t="shared" si="3"/>
        <v>2</v>
      </c>
      <c r="M31" s="5">
        <v>0</v>
      </c>
      <c r="N31" s="34">
        <f t="shared" si="4"/>
        <v>1</v>
      </c>
      <c r="O31" s="10" t="s">
        <v>201</v>
      </c>
      <c r="P31" s="10" t="s">
        <v>202</v>
      </c>
      <c r="Q31" s="5" t="s">
        <v>1004</v>
      </c>
      <c r="R31" s="9">
        <v>3</v>
      </c>
      <c r="S31" s="9" t="s">
        <v>57</v>
      </c>
      <c r="T31" s="9" t="s">
        <v>284</v>
      </c>
      <c r="W31" s="9" t="s">
        <v>966</v>
      </c>
      <c r="X31" s="9" t="s">
        <v>61</v>
      </c>
      <c r="Y31" s="14" t="s">
        <v>366</v>
      </c>
      <c r="Z31" s="7">
        <v>134745</v>
      </c>
      <c r="AA31" s="26">
        <f t="shared" si="6"/>
        <v>0</v>
      </c>
      <c r="AB31" s="5" t="s">
        <v>59</v>
      </c>
      <c r="AC31" s="5">
        <f>ROUNDUP(Z31*Assumptions!$B$13/Assumptions!$B$10,0)</f>
        <v>16</v>
      </c>
      <c r="AD31" s="6">
        <f>AC31*Assumptions!$B$9</f>
        <v>6400</v>
      </c>
      <c r="AE31" s="5">
        <v>22</v>
      </c>
      <c r="AF31" s="6">
        <v>2634.65</v>
      </c>
      <c r="AG31" s="5">
        <f>ROUNDUP(Z31*Assumptions!$B$15/Assumptions!$B$10,0)</f>
        <v>2</v>
      </c>
      <c r="AH31" s="6">
        <f>AG31*Assumptions!$B$9</f>
        <v>800</v>
      </c>
      <c r="AI31" s="5">
        <v>2</v>
      </c>
      <c r="AJ31" s="6">
        <v>454.25</v>
      </c>
      <c r="AK31" s="5">
        <f>ROUNDUP(Z31*Assumptions!$B$16/Assumptions!$B$10,0)</f>
        <v>2</v>
      </c>
      <c r="AL31" s="6">
        <f>AK31*Assumptions!$B$9</f>
        <v>800</v>
      </c>
      <c r="AM31" s="5" t="s">
        <v>60</v>
      </c>
      <c r="AN31" s="6" t="s">
        <v>60</v>
      </c>
      <c r="AO31" s="5" t="s">
        <v>315</v>
      </c>
      <c r="AP31" s="5" t="s">
        <v>1055</v>
      </c>
      <c r="AQ31" s="5">
        <f t="shared" si="5"/>
        <v>1</v>
      </c>
      <c r="AR31" s="5">
        <f>IF(R31&gt;9,Assumptions!$B$18,0)</f>
        <v>0</v>
      </c>
      <c r="AS31" s="5">
        <f>IF(OR(T31="se",T31="s"),Assumptions!$B$19,0)</f>
        <v>0</v>
      </c>
      <c r="AT31" s="5">
        <f>IF(ISBLANK(V31),0,Assumptions!$B$20)</f>
        <v>0</v>
      </c>
      <c r="AU31" s="5">
        <f>IF(W31&gt;0,Assumptions!$B$21,0)</f>
        <v>1</v>
      </c>
      <c r="AV31" s="5">
        <f>IF(OR(COUNT(SEARCH({"ih","ie"},D31)),COUNT(SEARCH({"profile","income","lim","lico","mbm"},O31))),Assumptions!$B$22,0)</f>
        <v>0</v>
      </c>
      <c r="AW31" s="5">
        <f>IF(OR(COUNT(SEARCH({"hsc","ih","sdc"},D31)),COUNT(SEARCH({"profile","dwelling","housing","construction","rooms","owner","rent"},O31))),Assumptions!$B$23,0)</f>
        <v>0</v>
      </c>
      <c r="AX31" s="5">
        <f>IF(OR(COUNT(SEARCH({"ied","ic","evm"},D31)),COUNT(SEARCH({"profile","immigr","birth","visible","citizen","generation"},O31))),1,0)</f>
        <v>0</v>
      </c>
      <c r="AY31" s="5">
        <f>IF(OR(COUNT(SEARCH({"fh","fhm","ms"},D31)),COUNT(SEARCH({"profile","common-law","marital","family","parent","child","same sex","living alone","household size"},O31))),Assumptions!$B$25,0)</f>
        <v>0</v>
      </c>
      <c r="AZ31" s="5">
        <f>IF(OR(COUNT(SEARCH({"as"},D31)),COUNT(SEARCH({"profile","age","elderly","child","senior"},O31))),Assumptions!$B$26,0)</f>
        <v>1</v>
      </c>
    </row>
    <row r="32" spans="1:52" ht="50.1" customHeight="1" x14ac:dyDescent="0.2">
      <c r="A32" s="5">
        <v>28</v>
      </c>
      <c r="B32" s="5">
        <v>2</v>
      </c>
      <c r="C32" s="10" t="s">
        <v>51</v>
      </c>
      <c r="D32" s="10" t="s">
        <v>138</v>
      </c>
      <c r="E32" s="5" t="s">
        <v>91</v>
      </c>
      <c r="F32" s="8">
        <f>IF(IF(AE32="NA",AC32,AE32)&gt;Assumptions!$B$11,0,1)</f>
        <v>0</v>
      </c>
      <c r="G32" s="8">
        <f>IF(AND(F32=0,H32=1),1,0)</f>
        <v>1</v>
      </c>
      <c r="H32" s="8">
        <f>IF(IF(AI32="NA",AG32,AI32)&gt;Assumptions!$B$11,0,1)</f>
        <v>1</v>
      </c>
      <c r="I32" s="6">
        <f t="shared" si="1"/>
        <v>672.55</v>
      </c>
      <c r="J32" s="8">
        <f>IF(IF(AM32="NA",AK32,AM32)&gt;Assumptions!$B$11,0,1)</f>
        <v>1</v>
      </c>
      <c r="K32" s="6">
        <f t="shared" si="2"/>
        <v>1472.55</v>
      </c>
      <c r="L32" s="5">
        <f t="shared" si="3"/>
        <v>4</v>
      </c>
      <c r="M32" s="5">
        <v>0</v>
      </c>
      <c r="N32" s="34">
        <f t="shared" si="4"/>
        <v>1</v>
      </c>
      <c r="O32" s="10" t="s">
        <v>203</v>
      </c>
      <c r="P32" s="10" t="s">
        <v>204</v>
      </c>
      <c r="Q32" s="5" t="s">
        <v>627</v>
      </c>
      <c r="R32" s="9">
        <v>50</v>
      </c>
      <c r="S32" s="9" t="s">
        <v>57</v>
      </c>
      <c r="T32" s="9" t="s">
        <v>285</v>
      </c>
      <c r="V32" s="9" t="s">
        <v>1132</v>
      </c>
      <c r="X32" s="9" t="s">
        <v>61</v>
      </c>
      <c r="Y32" s="14" t="s">
        <v>366</v>
      </c>
      <c r="Z32" s="7">
        <v>82875</v>
      </c>
      <c r="AA32" s="26">
        <f t="shared" si="6"/>
        <v>0</v>
      </c>
      <c r="AB32" s="5" t="s">
        <v>59</v>
      </c>
      <c r="AC32" s="5">
        <f>ROUNDUP(Z32*Assumptions!$B$13/Assumptions!$B$10,0)</f>
        <v>10</v>
      </c>
      <c r="AD32" s="6">
        <f>AC32*Assumptions!$B$9</f>
        <v>4000</v>
      </c>
      <c r="AE32" s="5">
        <v>9</v>
      </c>
      <c r="AF32" s="6">
        <v>1217.3900000000001</v>
      </c>
      <c r="AG32" s="5">
        <f>ROUNDUP(Z32*Assumptions!$B$15/Assumptions!$B$10,0)</f>
        <v>1</v>
      </c>
      <c r="AH32" s="6">
        <f>AG32*Assumptions!$B$9</f>
        <v>400</v>
      </c>
      <c r="AI32" s="5">
        <v>1</v>
      </c>
      <c r="AJ32" s="6">
        <v>272.55</v>
      </c>
      <c r="AK32" s="5">
        <f>ROUNDUP(Z32*Assumptions!$B$16/Assumptions!$B$10,0)</f>
        <v>2</v>
      </c>
      <c r="AL32" s="6">
        <f>AK32*Assumptions!$B$9</f>
        <v>800</v>
      </c>
      <c r="AM32" s="5" t="s">
        <v>60</v>
      </c>
      <c r="AN32" s="6" t="s">
        <v>60</v>
      </c>
      <c r="AO32" s="5" t="s">
        <v>316</v>
      </c>
      <c r="AP32" s="5" t="s">
        <v>1037</v>
      </c>
      <c r="AQ32" s="5">
        <f t="shared" si="5"/>
        <v>1</v>
      </c>
      <c r="AR32" s="5">
        <f>IF(R32&gt;9,Assumptions!$B$18,0)</f>
        <v>1</v>
      </c>
      <c r="AS32" s="5">
        <f>IF(OR(T32="se",T32="s"),Assumptions!$B$19,0)</f>
        <v>1</v>
      </c>
      <c r="AT32" s="5">
        <f>IF(ISBLANK(V32),0,Assumptions!$B$20)</f>
        <v>1</v>
      </c>
      <c r="AU32" s="5">
        <f>IF(W32&gt;0,Assumptions!$B$21,0)</f>
        <v>0</v>
      </c>
      <c r="AV32" s="5">
        <f>IF(OR(COUNT(SEARCH({"ih","ie"},D32)),COUNT(SEARCH({"profile","income","lim","lico","mbm"},O32))),Assumptions!$B$22,0)</f>
        <v>0</v>
      </c>
      <c r="AW32" s="5">
        <f>IF(OR(COUNT(SEARCH({"hsc","ih","sdc"},D32)),COUNT(SEARCH({"profile","dwelling","housing","construction","rooms","owner","rent"},O32))),Assumptions!$B$23,0)</f>
        <v>0</v>
      </c>
      <c r="AX32" s="5">
        <f>IF(OR(COUNT(SEARCH({"ied","ic","evm"},D32)),COUNT(SEARCH({"profile","immigr","birth","visible","citizen","generation"},O32))),1,0)</f>
        <v>0</v>
      </c>
      <c r="AY32" s="5">
        <f>IF(OR(COUNT(SEARCH({"fh","fhm","ms"},D32)),COUNT(SEARCH({"profile","common-law","marital","family","parent","child","same sex","living alone","household size"},O32))),Assumptions!$B$25,0)</f>
        <v>0</v>
      </c>
      <c r="AZ32" s="5">
        <f>IF(OR(COUNT(SEARCH({"as"},D32)),COUNT(SEARCH({"profile","age","elderly","child","senior"},O32))),Assumptions!$B$26,0)</f>
        <v>1</v>
      </c>
    </row>
    <row r="33" spans="1:52" ht="50.1" customHeight="1" x14ac:dyDescent="0.2">
      <c r="A33" s="5">
        <v>29</v>
      </c>
      <c r="B33" s="5">
        <v>2</v>
      </c>
      <c r="C33" s="10" t="s">
        <v>51</v>
      </c>
      <c r="D33" s="10" t="s">
        <v>138</v>
      </c>
      <c r="E33" s="5" t="s">
        <v>92</v>
      </c>
      <c r="F33" s="8">
        <f>IF(IF(AE33="NA",AC33,AE33)&gt;Assumptions!$B$11,0,1)</f>
        <v>0</v>
      </c>
      <c r="G33" s="8">
        <f>IF(AND(F33=0,H33=1),1,0)</f>
        <v>0</v>
      </c>
      <c r="H33" s="8">
        <f>IF(IF(AI33="NA",AG33,AI33)&gt;Assumptions!$B$11,0,1)</f>
        <v>0</v>
      </c>
      <c r="I33" s="6">
        <f t="shared" si="1"/>
        <v>0</v>
      </c>
      <c r="J33" s="8">
        <f>IF(IF(AM33="NA",AK33,AM33)&gt;Assumptions!$B$11,0,1)</f>
        <v>0</v>
      </c>
      <c r="K33" s="6">
        <f t="shared" si="2"/>
        <v>0</v>
      </c>
      <c r="L33" s="5">
        <f t="shared" si="3"/>
        <v>0</v>
      </c>
      <c r="M33" s="5">
        <v>0</v>
      </c>
      <c r="N33" s="34">
        <f t="shared" si="4"/>
        <v>0</v>
      </c>
      <c r="O33" s="10" t="s">
        <v>205</v>
      </c>
      <c r="P33" s="10" t="s">
        <v>206</v>
      </c>
      <c r="Q33" s="5" t="s">
        <v>149</v>
      </c>
      <c r="R33" s="9">
        <v>7</v>
      </c>
      <c r="S33" s="9" t="s">
        <v>57</v>
      </c>
      <c r="T33" s="9" t="s">
        <v>284</v>
      </c>
      <c r="U33" s="9" t="s">
        <v>1043</v>
      </c>
      <c r="V33" s="9" t="s">
        <v>959</v>
      </c>
      <c r="X33" s="9" t="s">
        <v>61</v>
      </c>
      <c r="Y33" s="14" t="s">
        <v>366</v>
      </c>
      <c r="Z33" s="7">
        <v>527670</v>
      </c>
      <c r="AA33" s="26">
        <f t="shared" si="6"/>
        <v>1</v>
      </c>
      <c r="AB33" s="5" t="s">
        <v>59</v>
      </c>
      <c r="AC33" s="5">
        <f>ROUNDUP(Z33*Assumptions!$B$13/Assumptions!$B$10,0)</f>
        <v>60</v>
      </c>
      <c r="AD33" s="6">
        <f>AC33*Assumptions!$B$9</f>
        <v>24000</v>
      </c>
      <c r="AE33" s="5" t="s">
        <v>60</v>
      </c>
      <c r="AF33" s="6" t="s">
        <v>60</v>
      </c>
      <c r="AG33" s="5">
        <f>ROUNDUP(Z33*Assumptions!$B$15/Assumptions!$B$10,0)</f>
        <v>6</v>
      </c>
      <c r="AH33" s="6">
        <f>AG33*Assumptions!$B$9</f>
        <v>2400</v>
      </c>
      <c r="AI33" s="5">
        <v>6</v>
      </c>
      <c r="AJ33" s="6">
        <v>890.33</v>
      </c>
      <c r="AK33" s="5">
        <f>ROUNDUP(Z33*Assumptions!$B$16/Assumptions!$B$10,0)</f>
        <v>8</v>
      </c>
      <c r="AL33" s="6">
        <f>AK33*Assumptions!$B$9</f>
        <v>3200</v>
      </c>
      <c r="AM33" s="5" t="s">
        <v>60</v>
      </c>
      <c r="AN33" s="6" t="s">
        <v>60</v>
      </c>
      <c r="AO33" s="5" t="s">
        <v>317</v>
      </c>
      <c r="AQ33" s="5">
        <f t="shared" si="5"/>
        <v>0</v>
      </c>
      <c r="AR33" s="5">
        <f>IF(R33&gt;9,Assumptions!$B$18,0)</f>
        <v>0</v>
      </c>
      <c r="AS33" s="5">
        <f>IF(OR(T33="se",T33="s"),Assumptions!$B$19,0)</f>
        <v>0</v>
      </c>
      <c r="AT33" s="5">
        <f>IF(ISBLANK(V33),0,Assumptions!$B$20)</f>
        <v>1</v>
      </c>
      <c r="AU33" s="5">
        <f>IF(W33&gt;0,Assumptions!$B$21,0)</f>
        <v>0</v>
      </c>
      <c r="AV33" s="5">
        <f>IF(OR(COUNT(SEARCH({"ih","ie"},D33)),COUNT(SEARCH({"profile","income","lim","lico","mbm"},O33))),Assumptions!$B$22,0)</f>
        <v>0</v>
      </c>
      <c r="AW33" s="5">
        <f>IF(OR(COUNT(SEARCH({"hsc","ih","sdc"},D33)),COUNT(SEARCH({"profile","dwelling","housing","construction","rooms","owner","rent"},O33))),Assumptions!$B$23,0)</f>
        <v>0</v>
      </c>
      <c r="AX33" s="5">
        <f>IF(OR(COUNT(SEARCH({"ied","ic","evm"},D33)),COUNT(SEARCH({"profile","immigr","birth","visible","citizen","generation"},O33))),1,0)</f>
        <v>0</v>
      </c>
      <c r="AY33" s="5">
        <f>IF(OR(COUNT(SEARCH({"fh","fhm","ms"},D33)),COUNT(SEARCH({"profile","common-law","marital","family","parent","child","same sex","living alone","household size"},O33))),Assumptions!$B$25,0)</f>
        <v>0</v>
      </c>
      <c r="AZ33" s="5">
        <f>IF(OR(COUNT(SEARCH({"as"},D33)),COUNT(SEARCH({"profile","age","elderly","child","senior"},O33))),Assumptions!$B$26,0)</f>
        <v>1</v>
      </c>
    </row>
    <row r="34" spans="1:52" ht="50.1" customHeight="1" x14ac:dyDescent="0.2">
      <c r="A34" s="5">
        <v>30</v>
      </c>
      <c r="B34" s="5">
        <v>2</v>
      </c>
      <c r="C34" s="10" t="s">
        <v>51</v>
      </c>
      <c r="D34" s="10" t="s">
        <v>138</v>
      </c>
      <c r="E34" s="5" t="s">
        <v>93</v>
      </c>
      <c r="F34" s="8">
        <f>IF(IF(AE34="NA",AC34,AE34)&gt;Assumptions!$B$11,0,1)</f>
        <v>0</v>
      </c>
      <c r="G34" s="8">
        <f>IF(AND(F34=0,H34=1),1,0)</f>
        <v>1</v>
      </c>
      <c r="H34" s="8">
        <f>IF(IF(AI34="NA",AG34,AI34)&gt;Assumptions!$B$11,0,1)</f>
        <v>1</v>
      </c>
      <c r="I34" s="6">
        <f t="shared" si="1"/>
        <v>672.55</v>
      </c>
      <c r="J34" s="8">
        <f>IF(IF(AM34="NA",AK34,AM34)&gt;Assumptions!$B$11,0,1)</f>
        <v>1</v>
      </c>
      <c r="K34" s="6">
        <f t="shared" si="2"/>
        <v>1072.55</v>
      </c>
      <c r="L34" s="5">
        <f t="shared" si="3"/>
        <v>1</v>
      </c>
      <c r="M34" s="5">
        <v>0</v>
      </c>
      <c r="N34" s="34">
        <f t="shared" si="4"/>
        <v>0</v>
      </c>
      <c r="O34" s="10" t="s">
        <v>207</v>
      </c>
      <c r="P34" s="10" t="s">
        <v>208</v>
      </c>
      <c r="Q34" s="5" t="s">
        <v>60</v>
      </c>
      <c r="R34" s="9">
        <v>-99</v>
      </c>
      <c r="S34" s="9" t="s">
        <v>57</v>
      </c>
      <c r="T34" s="9" t="s">
        <v>416</v>
      </c>
      <c r="X34" s="9" t="s">
        <v>61</v>
      </c>
      <c r="Y34" s="14" t="s">
        <v>369</v>
      </c>
      <c r="Z34" s="7">
        <v>26208</v>
      </c>
      <c r="AA34" s="26">
        <f t="shared" si="6"/>
        <v>0</v>
      </c>
      <c r="AB34" s="5" t="s">
        <v>59</v>
      </c>
      <c r="AC34" s="5">
        <f>ROUNDUP(Z34*Assumptions!$B$13/Assumptions!$B$10,0)</f>
        <v>3</v>
      </c>
      <c r="AD34" s="6">
        <f>AC34*Assumptions!$B$9</f>
        <v>1200</v>
      </c>
      <c r="AE34" s="5">
        <v>5</v>
      </c>
      <c r="AF34" s="6">
        <v>781.31</v>
      </c>
      <c r="AG34" s="5">
        <f>ROUNDUP(Z34*Assumptions!$B$15/Assumptions!$B$10,0)</f>
        <v>1</v>
      </c>
      <c r="AH34" s="6">
        <f>AG34*Assumptions!$B$9</f>
        <v>400</v>
      </c>
      <c r="AI34" s="5">
        <v>1</v>
      </c>
      <c r="AJ34" s="6">
        <v>272.55</v>
      </c>
      <c r="AK34" s="5">
        <f>ROUNDUP(Z34*Assumptions!$B$16/Assumptions!$B$10,0)</f>
        <v>1</v>
      </c>
      <c r="AL34" s="6">
        <f>AK34*Assumptions!$B$9</f>
        <v>400</v>
      </c>
      <c r="AM34" s="5" t="s">
        <v>60</v>
      </c>
      <c r="AN34" s="6" t="s">
        <v>60</v>
      </c>
      <c r="AO34" s="5" t="s">
        <v>318</v>
      </c>
      <c r="AQ34" s="5">
        <f t="shared" si="5"/>
        <v>1</v>
      </c>
      <c r="AR34" s="5">
        <f>IF(R34&gt;9,Assumptions!$B$18,0)</f>
        <v>0</v>
      </c>
      <c r="AS34" s="5">
        <f>IF(OR(T34="se",T34="s"),Assumptions!$B$19,0)</f>
        <v>0</v>
      </c>
      <c r="AT34" s="5">
        <f>IF(ISBLANK(V34),0,Assumptions!$B$20)</f>
        <v>0</v>
      </c>
      <c r="AU34" s="5">
        <f>IF(W34&gt;0,Assumptions!$B$21,0)</f>
        <v>0</v>
      </c>
      <c r="AV34" s="5">
        <f>IF(OR(COUNT(SEARCH({"ih","ie"},D34)),COUNT(SEARCH({"profile","income","lim","lico","mbm"},O34))),Assumptions!$B$22,0)</f>
        <v>0</v>
      </c>
      <c r="AW34" s="5">
        <f>IF(OR(COUNT(SEARCH({"hsc","ih","sdc"},D34)),COUNT(SEARCH({"profile","dwelling","housing","construction","rooms","owner","rent"},O34))),Assumptions!$B$23,0)</f>
        <v>0</v>
      </c>
      <c r="AX34" s="5">
        <f>IF(OR(COUNT(SEARCH({"ied","ic","evm"},D34)),COUNT(SEARCH({"profile","immigr","birth","visible","citizen","generation"},O34))),1,0)</f>
        <v>0</v>
      </c>
      <c r="AY34" s="5">
        <f>IF(OR(COUNT(SEARCH({"fh","fhm","ms"},D34)),COUNT(SEARCH({"profile","common-law","marital","family","parent","child","same sex","living alone","household size"},O34))),Assumptions!$B$25,0)</f>
        <v>0</v>
      </c>
      <c r="AZ34" s="5">
        <f>IF(OR(COUNT(SEARCH({"as"},D34)),COUNT(SEARCH({"profile","age","elderly","child","senior"},O34))),Assumptions!$B$26,0)</f>
        <v>1</v>
      </c>
    </row>
    <row r="35" spans="1:52" ht="50.1" customHeight="1" x14ac:dyDescent="0.2">
      <c r="A35" s="5">
        <v>31</v>
      </c>
      <c r="B35" s="5">
        <v>2</v>
      </c>
      <c r="C35" s="10" t="s">
        <v>51</v>
      </c>
      <c r="D35" s="10" t="s">
        <v>138</v>
      </c>
      <c r="E35" s="5" t="s">
        <v>94</v>
      </c>
      <c r="F35" s="8">
        <f>IF(IF(AE35="NA",AC35,AE35)&gt;Assumptions!$B$11,0,1)</f>
        <v>0</v>
      </c>
      <c r="G35" s="8">
        <f>IF(AND(F35=0,H35=1),1,0)</f>
        <v>0</v>
      </c>
      <c r="H35" s="8">
        <f>IF(IF(AI35="NA",AG35,AI35)&gt;Assumptions!$B$11,0,1)</f>
        <v>0</v>
      </c>
      <c r="I35" s="6">
        <f t="shared" si="1"/>
        <v>0</v>
      </c>
      <c r="J35" s="8">
        <f>IF(IF(AM35="NA",AK35,AM35)&gt;Assumptions!$B$11,0,1)</f>
        <v>0</v>
      </c>
      <c r="K35" s="6">
        <f t="shared" si="2"/>
        <v>0</v>
      </c>
      <c r="L35" s="5">
        <f t="shared" si="3"/>
        <v>1</v>
      </c>
      <c r="M35" s="5">
        <v>0</v>
      </c>
      <c r="N35" s="34">
        <f t="shared" si="4"/>
        <v>0</v>
      </c>
      <c r="O35" s="10" t="s">
        <v>209</v>
      </c>
      <c r="P35" s="10" t="s">
        <v>210</v>
      </c>
      <c r="R35" s="9">
        <v>-99</v>
      </c>
      <c r="S35" s="9" t="s">
        <v>57</v>
      </c>
      <c r="T35" s="9" t="s">
        <v>416</v>
      </c>
      <c r="W35" s="16"/>
      <c r="X35" s="9" t="s">
        <v>61</v>
      </c>
      <c r="Y35" s="14" t="s">
        <v>370</v>
      </c>
      <c r="Z35" s="7">
        <v>2302560</v>
      </c>
      <c r="AA35" s="26">
        <f t="shared" si="6"/>
        <v>1</v>
      </c>
      <c r="AB35" s="5" t="s">
        <v>59</v>
      </c>
      <c r="AC35" s="5">
        <f>ROUNDUP(Z35*Assumptions!$B$13/Assumptions!$B$10,0)</f>
        <v>259</v>
      </c>
      <c r="AD35" s="6">
        <f>AC35*Assumptions!$B$9</f>
        <v>103600</v>
      </c>
      <c r="AE35" s="5" t="s">
        <v>60</v>
      </c>
      <c r="AF35" s="6" t="s">
        <v>60</v>
      </c>
      <c r="AG35" s="5">
        <f>ROUNDUP(Z35*Assumptions!$B$15/Assumptions!$B$10,0)</f>
        <v>26</v>
      </c>
      <c r="AH35" s="6">
        <f>AG35*Assumptions!$B$9</f>
        <v>10400</v>
      </c>
      <c r="AI35" s="5">
        <v>25</v>
      </c>
      <c r="AJ35" s="6">
        <v>2961.71</v>
      </c>
      <c r="AK35" s="5">
        <f>ROUNDUP(Z35*Assumptions!$B$16/Assumptions!$B$10,0)</f>
        <v>35</v>
      </c>
      <c r="AL35" s="6">
        <f>AK35*Assumptions!$B$9</f>
        <v>14000</v>
      </c>
      <c r="AM35" s="5" t="s">
        <v>60</v>
      </c>
      <c r="AN35" s="6" t="s">
        <v>60</v>
      </c>
      <c r="AO35" s="5" t="s">
        <v>319</v>
      </c>
      <c r="AQ35" s="5">
        <f t="shared" si="5"/>
        <v>1</v>
      </c>
      <c r="AR35" s="5">
        <f>IF(R35&gt;9,Assumptions!$B$18,0)</f>
        <v>0</v>
      </c>
      <c r="AS35" s="5">
        <f>IF(OR(T35="se",T35="s"),Assumptions!$B$19,0)</f>
        <v>0</v>
      </c>
      <c r="AT35" s="5">
        <f>IF(ISBLANK(V35),0,Assumptions!$B$20)</f>
        <v>0</v>
      </c>
      <c r="AU35" s="5">
        <f>IF(W35&gt;0,Assumptions!$B$21,0)</f>
        <v>0</v>
      </c>
      <c r="AV35" s="5">
        <f>IF(OR(COUNT(SEARCH({"ih","ie"},D35)),COUNT(SEARCH({"profile","income","lim","lico","mbm"},O35))),Assumptions!$B$22,0)</f>
        <v>0</v>
      </c>
      <c r="AW35" s="5">
        <f>IF(OR(COUNT(SEARCH({"hsc","ih","sdc"},D35)),COUNT(SEARCH({"profile","dwelling","housing","construction","rooms","owner","rent"},O35))),Assumptions!$B$23,0)</f>
        <v>0</v>
      </c>
      <c r="AX35" s="5">
        <f>IF(OR(COUNT(SEARCH({"ied","ic","evm"},D35)),COUNT(SEARCH({"profile","immigr","birth","visible","citizen","generation"},O35))),1,0)</f>
        <v>0</v>
      </c>
      <c r="AY35" s="5">
        <f>IF(OR(COUNT(SEARCH({"fh","fhm","ms"},D35)),COUNT(SEARCH({"profile","common-law","marital","family","parent","child","same sex","living alone","household size"},O35))),Assumptions!$B$25,0)</f>
        <v>0</v>
      </c>
      <c r="AZ35" s="5">
        <f>IF(OR(COUNT(SEARCH({"as"},D35)),COUNT(SEARCH({"profile","age","elderly","child","senior"},O35))),Assumptions!$B$26,0)</f>
        <v>1</v>
      </c>
    </row>
    <row r="36" spans="1:52" ht="50.1" customHeight="1" x14ac:dyDescent="0.2">
      <c r="A36" s="5">
        <v>32</v>
      </c>
      <c r="B36" s="5">
        <v>2</v>
      </c>
      <c r="C36" s="10" t="s">
        <v>51</v>
      </c>
      <c r="D36" s="10" t="s">
        <v>138</v>
      </c>
      <c r="E36" s="5" t="s">
        <v>95</v>
      </c>
      <c r="F36" s="8">
        <f>IF(IF(AE36="NA",AC36,AE36)&gt;Assumptions!$B$11,0,1)</f>
        <v>0</v>
      </c>
      <c r="G36" s="8">
        <v>1</v>
      </c>
      <c r="H36" s="8">
        <f>IF(IF(AI36="NA",AG36,AI36)&gt;Assumptions!$B$11,0,1)</f>
        <v>0</v>
      </c>
      <c r="I36" s="6">
        <f t="shared" si="1"/>
        <v>1600</v>
      </c>
      <c r="J36" s="8">
        <f>IF(IF(AM36="NA",AK36,AM36)&gt;Assumptions!$B$11,0,1)</f>
        <v>0</v>
      </c>
      <c r="K36" s="6">
        <f t="shared" si="2"/>
        <v>1600</v>
      </c>
      <c r="L36" s="5">
        <f t="shared" si="3"/>
        <v>3</v>
      </c>
      <c r="M36" s="5">
        <v>0</v>
      </c>
      <c r="N36" s="34">
        <f t="shared" si="4"/>
        <v>1</v>
      </c>
      <c r="O36" s="10" t="s">
        <v>211</v>
      </c>
      <c r="P36" s="10" t="s">
        <v>212</v>
      </c>
      <c r="Q36" s="5" t="s">
        <v>150</v>
      </c>
      <c r="R36" s="9">
        <v>3</v>
      </c>
      <c r="S36" s="9" t="s">
        <v>57</v>
      </c>
      <c r="T36" s="9" t="s">
        <v>284</v>
      </c>
      <c r="W36" s="9" t="s">
        <v>967</v>
      </c>
      <c r="X36" s="9" t="s">
        <v>61</v>
      </c>
      <c r="Y36" s="14" t="s">
        <v>1152</v>
      </c>
      <c r="Z36" s="7">
        <v>327600</v>
      </c>
      <c r="AA36" s="26">
        <f t="shared" si="6"/>
        <v>0</v>
      </c>
      <c r="AB36" s="5" t="s">
        <v>59</v>
      </c>
      <c r="AC36" s="5">
        <f>ROUNDUP(Z36*Assumptions!$B$13/Assumptions!$B$10,0)</f>
        <v>37</v>
      </c>
      <c r="AD36" s="6">
        <f>AC36*Assumptions!$B$9</f>
        <v>14800</v>
      </c>
      <c r="AE36" s="5">
        <v>45</v>
      </c>
      <c r="AF36" s="6">
        <v>6777.41</v>
      </c>
      <c r="AG36" s="5">
        <f>ROUNDUP(Z36*Assumptions!$B$15/Assumptions!$B$10,0)</f>
        <v>4</v>
      </c>
      <c r="AH36" s="6">
        <f>AG36*Assumptions!$B$9</f>
        <v>1600</v>
      </c>
      <c r="AI36" s="5">
        <v>5</v>
      </c>
      <c r="AJ36" s="6">
        <v>963.01</v>
      </c>
      <c r="AK36" s="5">
        <f>ROUNDUP(Z36*Assumptions!$B$16/Assumptions!$B$10,0)</f>
        <v>5</v>
      </c>
      <c r="AL36" s="6">
        <f>AK36*Assumptions!$B$9</f>
        <v>2000</v>
      </c>
      <c r="AM36" s="5" t="s">
        <v>60</v>
      </c>
      <c r="AN36" s="6" t="s">
        <v>60</v>
      </c>
      <c r="AO36" s="5" t="s">
        <v>320</v>
      </c>
      <c r="AQ36" s="5">
        <f t="shared" si="5"/>
        <v>1</v>
      </c>
      <c r="AR36" s="5">
        <f>IF(R36&gt;9,Assumptions!$B$18,0)</f>
        <v>0</v>
      </c>
      <c r="AS36" s="5">
        <f>IF(OR(T36="se",T36="s"),Assumptions!$B$19,0)</f>
        <v>0</v>
      </c>
      <c r="AT36" s="5">
        <f>IF(ISBLANK(V36),0,Assumptions!$B$20)</f>
        <v>0</v>
      </c>
      <c r="AU36" s="5">
        <f>IF(W36&gt;0,Assumptions!$B$21,0)</f>
        <v>1</v>
      </c>
      <c r="AV36" s="5">
        <f>IF(OR(COUNT(SEARCH({"ih","ie"},D36)),COUNT(SEARCH({"profile","income","lim","lico","mbm"},O36))),Assumptions!$B$22,0)</f>
        <v>0</v>
      </c>
      <c r="AW36" s="5">
        <f>IF(OR(COUNT(SEARCH({"hsc","ih","sdc"},D36)),COUNT(SEARCH({"profile","dwelling","housing","construction","rooms","owner","rent"},O36))),Assumptions!$B$23,0)</f>
        <v>0</v>
      </c>
      <c r="AX36" s="5">
        <f>IF(OR(COUNT(SEARCH({"ied","ic","evm"},D36)),COUNT(SEARCH({"profile","immigr","birth","visible","citizen","generation"},O36))),1,0)</f>
        <v>1</v>
      </c>
      <c r="AY36" s="5">
        <f>IF(OR(COUNT(SEARCH({"fh","fhm","ms"},D36)),COUNT(SEARCH({"profile","common-law","marital","family","parent","child","same sex","living alone","household size"},O36))),Assumptions!$B$25,0)</f>
        <v>0</v>
      </c>
      <c r="AZ36" s="5">
        <f>IF(OR(COUNT(SEARCH({"as"},D36)),COUNT(SEARCH({"profile","age","elderly","child","senior"},O36))),Assumptions!$B$26,0)</f>
        <v>1</v>
      </c>
    </row>
    <row r="37" spans="1:52" ht="50.1" customHeight="1" x14ac:dyDescent="0.2">
      <c r="A37" s="5">
        <v>33</v>
      </c>
      <c r="B37" s="5">
        <v>2</v>
      </c>
      <c r="C37" s="10" t="s">
        <v>51</v>
      </c>
      <c r="D37" s="10" t="s">
        <v>138</v>
      </c>
      <c r="E37" s="5" t="s">
        <v>96</v>
      </c>
      <c r="F37" s="8">
        <f>IF(IF(AE37="NA",AC37,AE37)&gt;Assumptions!$B$11,0,1)</f>
        <v>0</v>
      </c>
      <c r="G37" s="8">
        <f t="shared" ref="G37:G47" si="7">IF(AND(F37=0,H37=1),1,0)</f>
        <v>1</v>
      </c>
      <c r="H37" s="8">
        <f>IF(IF(AI37="NA",AG37,AI37)&gt;Assumptions!$B$11,0,1)</f>
        <v>1</v>
      </c>
      <c r="I37" s="6">
        <f t="shared" si="1"/>
        <v>672.55</v>
      </c>
      <c r="J37" s="8">
        <f>IF(IF(AM37="NA",AK37,AM37)&gt;Assumptions!$B$11,0,1)</f>
        <v>1</v>
      </c>
      <c r="K37" s="6">
        <f t="shared" si="2"/>
        <v>1072.55</v>
      </c>
      <c r="L37" s="5">
        <f t="shared" si="3"/>
        <v>3</v>
      </c>
      <c r="M37" s="5">
        <v>0</v>
      </c>
      <c r="N37" s="34">
        <f t="shared" si="4"/>
        <v>0</v>
      </c>
      <c r="O37" s="10" t="s">
        <v>213</v>
      </c>
      <c r="P37" s="10" t="s">
        <v>214</v>
      </c>
      <c r="Q37" s="5" t="s">
        <v>383</v>
      </c>
      <c r="R37" s="9">
        <v>45</v>
      </c>
      <c r="S37" s="9" t="s">
        <v>57</v>
      </c>
      <c r="T37" s="9" t="s">
        <v>285</v>
      </c>
      <c r="X37" s="9" t="s">
        <v>61</v>
      </c>
      <c r="Y37" s="14" t="s">
        <v>370</v>
      </c>
      <c r="Z37" s="7">
        <v>37440</v>
      </c>
      <c r="AA37" s="26">
        <f t="shared" si="6"/>
        <v>0</v>
      </c>
      <c r="AB37" s="5" t="s">
        <v>59</v>
      </c>
      <c r="AC37" s="5">
        <f>ROUNDUP(Z37*Assumptions!$B$13/Assumptions!$B$10,0)</f>
        <v>5</v>
      </c>
      <c r="AD37" s="6">
        <f>AC37*Assumptions!$B$9</f>
        <v>2000</v>
      </c>
      <c r="AE37" s="5">
        <v>6</v>
      </c>
      <c r="AF37" s="6">
        <v>890.33</v>
      </c>
      <c r="AG37" s="5">
        <f>ROUNDUP(Z37*Assumptions!$B$15/Assumptions!$B$10,0)</f>
        <v>1</v>
      </c>
      <c r="AH37" s="6">
        <f>AG37*Assumptions!$B$9</f>
        <v>400</v>
      </c>
      <c r="AI37" s="5">
        <v>1</v>
      </c>
      <c r="AJ37" s="6">
        <v>272.55</v>
      </c>
      <c r="AK37" s="5">
        <f>ROUNDUP(Z37*Assumptions!$B$16/Assumptions!$B$10,0)</f>
        <v>1</v>
      </c>
      <c r="AL37" s="6">
        <f>AK37*Assumptions!$B$9</f>
        <v>400</v>
      </c>
      <c r="AM37" s="5" t="s">
        <v>60</v>
      </c>
      <c r="AN37" s="6" t="s">
        <v>60</v>
      </c>
      <c r="AO37" s="5" t="s">
        <v>321</v>
      </c>
      <c r="AQ37" s="5">
        <f t="shared" si="5"/>
        <v>1</v>
      </c>
      <c r="AR37" s="5">
        <f>IF(R37&gt;9,Assumptions!$B$18,0)</f>
        <v>1</v>
      </c>
      <c r="AS37" s="5">
        <f>IF(OR(T37="se",T37="s"),Assumptions!$B$19,0)</f>
        <v>1</v>
      </c>
      <c r="AT37" s="5">
        <f>IF(ISBLANK(V37),0,Assumptions!$B$20)</f>
        <v>0</v>
      </c>
      <c r="AU37" s="5">
        <f>IF(W37&gt;0,Assumptions!$B$21,0)</f>
        <v>0</v>
      </c>
      <c r="AV37" s="5">
        <f>IF(OR(COUNT(SEARCH({"ih","ie"},D37)),COUNT(SEARCH({"profile","income","lim","lico","mbm"},O37))),Assumptions!$B$22,0)</f>
        <v>0</v>
      </c>
      <c r="AW37" s="5">
        <f>IF(OR(COUNT(SEARCH({"hsc","ih","sdc"},D37)),COUNT(SEARCH({"profile","dwelling","housing","construction","rooms","owner","rent"},O37))),Assumptions!$B$23,0)</f>
        <v>0</v>
      </c>
      <c r="AX37" s="5">
        <f>IF(OR(COUNT(SEARCH({"ied","ic","evm"},D37)),COUNT(SEARCH({"profile","immigr","birth","visible","citizen","generation"},O37))),1,0)</f>
        <v>0</v>
      </c>
      <c r="AY37" s="5">
        <f>IF(OR(COUNT(SEARCH({"fh","fhm","ms"},D37)),COUNT(SEARCH({"profile","common-law","marital","family","parent","child","same sex","living alone","household size"},O37))),Assumptions!$B$25,0)</f>
        <v>0</v>
      </c>
      <c r="AZ37" s="5">
        <f>IF(OR(COUNT(SEARCH({"as"},D37)),COUNT(SEARCH({"profile","age","elderly","child","senior"},O37))),Assumptions!$B$26,0)</f>
        <v>1</v>
      </c>
    </row>
    <row r="38" spans="1:52" ht="50.1" customHeight="1" x14ac:dyDescent="0.2">
      <c r="A38" s="5">
        <v>34</v>
      </c>
      <c r="B38" s="5">
        <v>2</v>
      </c>
      <c r="C38" s="10" t="s">
        <v>51</v>
      </c>
      <c r="D38" s="10" t="s">
        <v>138</v>
      </c>
      <c r="E38" s="5" t="s">
        <v>97</v>
      </c>
      <c r="F38" s="8">
        <f>IF(IF(AE38="NA",AC38,AE38)&gt;Assumptions!$B$11,0,1)</f>
        <v>0</v>
      </c>
      <c r="G38" s="8">
        <f t="shared" si="7"/>
        <v>0</v>
      </c>
      <c r="H38" s="8">
        <f>IF(IF(AI38="NA",AG38,AI38)&gt;Assumptions!$B$11,0,1)</f>
        <v>0</v>
      </c>
      <c r="I38" s="6">
        <f t="shared" si="1"/>
        <v>0</v>
      </c>
      <c r="J38" s="8">
        <f>IF(IF(AM38="NA",AK38,AM38)&gt;Assumptions!$B$11,0,1)</f>
        <v>0</v>
      </c>
      <c r="K38" s="6">
        <f t="shared" si="2"/>
        <v>0</v>
      </c>
      <c r="L38" s="5">
        <f t="shared" si="3"/>
        <v>1</v>
      </c>
      <c r="M38" s="5">
        <v>0</v>
      </c>
      <c r="N38" s="34">
        <f t="shared" si="4"/>
        <v>0</v>
      </c>
      <c r="O38" s="10" t="s">
        <v>215</v>
      </c>
      <c r="P38" s="10" t="s">
        <v>216</v>
      </c>
      <c r="Q38" s="5" t="s">
        <v>60</v>
      </c>
      <c r="R38" s="9">
        <v>-99</v>
      </c>
      <c r="S38" s="9" t="s">
        <v>57</v>
      </c>
      <c r="T38" s="9" t="s">
        <v>416</v>
      </c>
      <c r="X38" s="9" t="s">
        <v>61</v>
      </c>
      <c r="Y38" s="14" t="s">
        <v>370</v>
      </c>
      <c r="Z38" s="7">
        <v>712530</v>
      </c>
      <c r="AA38" s="26">
        <f t="shared" si="6"/>
        <v>1</v>
      </c>
      <c r="AB38" s="5" t="s">
        <v>59</v>
      </c>
      <c r="AC38" s="5">
        <f>ROUNDUP(Z38*Assumptions!$B$13/Assumptions!$B$10,0)</f>
        <v>81</v>
      </c>
      <c r="AD38" s="6">
        <f>AC38*Assumptions!$B$9</f>
        <v>32400</v>
      </c>
      <c r="AE38" s="5" t="s">
        <v>60</v>
      </c>
      <c r="AF38" s="6" t="s">
        <v>60</v>
      </c>
      <c r="AG38" s="5">
        <f>ROUNDUP(Z38*Assumptions!$B$15/Assumptions!$B$10,0)</f>
        <v>8</v>
      </c>
      <c r="AH38" s="6">
        <f>AG38*Assumptions!$B$9</f>
        <v>3200</v>
      </c>
      <c r="AI38" s="5">
        <v>7</v>
      </c>
      <c r="AJ38" s="6">
        <v>999.35</v>
      </c>
      <c r="AK38" s="5">
        <f>ROUNDUP(Z38*Assumptions!$B$16/Assumptions!$B$10,0)</f>
        <v>11</v>
      </c>
      <c r="AL38" s="6">
        <f>AK38*Assumptions!$B$9</f>
        <v>4400</v>
      </c>
      <c r="AM38" s="5" t="s">
        <v>60</v>
      </c>
      <c r="AN38" s="6" t="s">
        <v>60</v>
      </c>
      <c r="AO38" s="5" t="s">
        <v>322</v>
      </c>
      <c r="AQ38" s="5">
        <f t="shared" si="5"/>
        <v>1</v>
      </c>
      <c r="AR38" s="5">
        <f>IF(R38&gt;9,Assumptions!$B$18,0)</f>
        <v>0</v>
      </c>
      <c r="AS38" s="5">
        <f>IF(OR(T38="se",T38="s"),Assumptions!$B$19,0)</f>
        <v>0</v>
      </c>
      <c r="AT38" s="5">
        <f>IF(ISBLANK(V38),0,Assumptions!$B$20)</f>
        <v>0</v>
      </c>
      <c r="AU38" s="5">
        <f>IF(W38&gt;0,Assumptions!$B$21,0)</f>
        <v>0</v>
      </c>
      <c r="AV38" s="5">
        <f>IF(OR(COUNT(SEARCH({"ih","ie"},D38)),COUNT(SEARCH({"profile","income","lim","lico","mbm"},O38))),Assumptions!$B$22,0)</f>
        <v>0</v>
      </c>
      <c r="AW38" s="5">
        <f>IF(OR(COUNT(SEARCH({"hsc","ih","sdc"},D38)),COUNT(SEARCH({"profile","dwelling","housing","construction","rooms","owner","rent"},O38))),Assumptions!$B$23,0)</f>
        <v>0</v>
      </c>
      <c r="AX38" s="5">
        <f>IF(OR(COUNT(SEARCH({"ied","ic","evm"},D38)),COUNT(SEARCH({"profile","immigr","birth","visible","citizen","generation"},O38))),1,0)</f>
        <v>0</v>
      </c>
      <c r="AY38" s="5">
        <f>IF(OR(COUNT(SEARCH({"fh","fhm","ms"},D38)),COUNT(SEARCH({"profile","common-law","marital","family","parent","child","same sex","living alone","household size"},O38))),Assumptions!$B$25,0)</f>
        <v>0</v>
      </c>
      <c r="AZ38" s="5">
        <f>IF(OR(COUNT(SEARCH({"as"},D38)),COUNT(SEARCH({"profile","age","elderly","child","senior"},O38))),Assumptions!$B$26,0)</f>
        <v>1</v>
      </c>
    </row>
    <row r="39" spans="1:52" ht="50.1" customHeight="1" x14ac:dyDescent="0.2">
      <c r="A39" s="5">
        <v>35</v>
      </c>
      <c r="B39" s="5">
        <v>2</v>
      </c>
      <c r="C39" s="10" t="s">
        <v>51</v>
      </c>
      <c r="D39" s="10" t="s">
        <v>138</v>
      </c>
      <c r="E39" s="5" t="s">
        <v>98</v>
      </c>
      <c r="F39" s="8">
        <f>IF(IF(AE39="NA",AC39,AE39)&gt;Assumptions!$B$11,0,1)</f>
        <v>0</v>
      </c>
      <c r="G39" s="8">
        <f t="shared" si="7"/>
        <v>1</v>
      </c>
      <c r="H39" s="8">
        <f>IF(IF(AI39="NA",AG39,AI39)&gt;Assumptions!$B$11,0,1)</f>
        <v>1</v>
      </c>
      <c r="I39" s="6">
        <f t="shared" si="1"/>
        <v>672.55</v>
      </c>
      <c r="J39" s="8">
        <f>IF(IF(AM39="NA",AK39,AM39)&gt;Assumptions!$B$11,0,1)</f>
        <v>1</v>
      </c>
      <c r="K39" s="6">
        <f t="shared" si="2"/>
        <v>1472.55</v>
      </c>
      <c r="L39" s="5">
        <f t="shared" si="3"/>
        <v>3</v>
      </c>
      <c r="M39" s="5">
        <v>0</v>
      </c>
      <c r="N39" s="34">
        <f t="shared" si="4"/>
        <v>0</v>
      </c>
      <c r="O39" s="10" t="s">
        <v>217</v>
      </c>
      <c r="P39" s="10" t="s">
        <v>218</v>
      </c>
      <c r="Q39" s="5" t="s">
        <v>626</v>
      </c>
      <c r="R39" s="9">
        <v>25</v>
      </c>
      <c r="S39" s="9" t="s">
        <v>57</v>
      </c>
      <c r="T39" s="9" t="s">
        <v>285</v>
      </c>
      <c r="X39" s="9" t="s">
        <v>61</v>
      </c>
      <c r="Y39" s="14" t="s">
        <v>370</v>
      </c>
      <c r="Z39" s="7">
        <v>72576</v>
      </c>
      <c r="AA39" s="26">
        <f t="shared" si="6"/>
        <v>0</v>
      </c>
      <c r="AB39" s="5" t="s">
        <v>59</v>
      </c>
      <c r="AC39" s="5">
        <f>ROUNDUP(Z39*Assumptions!$B$13/Assumptions!$B$10,0)</f>
        <v>9</v>
      </c>
      <c r="AD39" s="6">
        <f>AC39*Assumptions!$B$9</f>
        <v>3600</v>
      </c>
      <c r="AE39" s="5">
        <v>10</v>
      </c>
      <c r="AF39" s="6">
        <v>1326.41</v>
      </c>
      <c r="AG39" s="5">
        <f>ROUNDUP(Z39*Assumptions!$B$15/Assumptions!$B$10,0)</f>
        <v>1</v>
      </c>
      <c r="AH39" s="6">
        <f>AG39*Assumptions!$B$9</f>
        <v>400</v>
      </c>
      <c r="AI39" s="5">
        <v>1</v>
      </c>
      <c r="AJ39" s="6">
        <v>272.55</v>
      </c>
      <c r="AK39" s="5">
        <f>ROUNDUP(Z39*Assumptions!$B$16/Assumptions!$B$10,0)</f>
        <v>2</v>
      </c>
      <c r="AL39" s="6">
        <f>AK39*Assumptions!$B$9</f>
        <v>800</v>
      </c>
      <c r="AM39" s="5" t="s">
        <v>60</v>
      </c>
      <c r="AN39" s="6" t="s">
        <v>60</v>
      </c>
      <c r="AO39" s="5" t="s">
        <v>323</v>
      </c>
      <c r="AQ39" s="5">
        <f t="shared" si="5"/>
        <v>1</v>
      </c>
      <c r="AR39" s="5">
        <f>IF(R39&gt;9,Assumptions!$B$18,0)</f>
        <v>1</v>
      </c>
      <c r="AS39" s="5">
        <f>IF(OR(T39="se",T39="s"),Assumptions!$B$19,0)</f>
        <v>1</v>
      </c>
      <c r="AT39" s="5">
        <f>IF(ISBLANK(V39),0,Assumptions!$B$20)</f>
        <v>0</v>
      </c>
      <c r="AU39" s="5">
        <f>IF(W39&gt;0,Assumptions!$B$21,0)</f>
        <v>0</v>
      </c>
      <c r="AV39" s="5">
        <f>IF(OR(COUNT(SEARCH({"ih","ie"},D39)),COUNT(SEARCH({"profile","income","lim","lico","mbm"},O39))),Assumptions!$B$22,0)</f>
        <v>0</v>
      </c>
      <c r="AW39" s="5">
        <f>IF(OR(COUNT(SEARCH({"hsc","ih","sdc"},D39)),COUNT(SEARCH({"profile","dwelling","housing","construction","rooms","owner","rent"},O39))),Assumptions!$B$23,0)</f>
        <v>0</v>
      </c>
      <c r="AX39" s="5">
        <f>IF(OR(COUNT(SEARCH({"ied","ic","evm"},D39)),COUNT(SEARCH({"profile","immigr","birth","visible","citizen","generation"},O39))),1,0)</f>
        <v>0</v>
      </c>
      <c r="AY39" s="5">
        <f>IF(OR(COUNT(SEARCH({"fh","fhm","ms"},D39)),COUNT(SEARCH({"profile","common-law","marital","family","parent","child","same sex","living alone","household size"},O39))),Assumptions!$B$25,0)</f>
        <v>0</v>
      </c>
      <c r="AZ39" s="5">
        <f>IF(OR(COUNT(SEARCH({"as"},D39)),COUNT(SEARCH({"profile","age","elderly","child","senior"},O39))),Assumptions!$B$26,0)</f>
        <v>1</v>
      </c>
    </row>
    <row r="40" spans="1:52" ht="50.1" customHeight="1" x14ac:dyDescent="0.2">
      <c r="A40" s="5">
        <v>36</v>
      </c>
      <c r="B40" s="5">
        <v>2</v>
      </c>
      <c r="C40" s="10" t="s">
        <v>51</v>
      </c>
      <c r="D40" s="10" t="s">
        <v>138</v>
      </c>
      <c r="E40" s="5" t="s">
        <v>99</v>
      </c>
      <c r="F40" s="8">
        <f>IF(IF(AE40="NA",AC40,AE40)&gt;Assumptions!$B$11,0,1)</f>
        <v>0</v>
      </c>
      <c r="G40" s="8">
        <f t="shared" si="7"/>
        <v>0</v>
      </c>
      <c r="H40" s="8">
        <f>IF(IF(AI40="NA",AG40,AI40)&gt;Assumptions!$B$11,0,1)</f>
        <v>0</v>
      </c>
      <c r="I40" s="6">
        <f t="shared" si="1"/>
        <v>0</v>
      </c>
      <c r="J40" s="8">
        <f>IF(IF(AM40="NA",AK40,AM40)&gt;Assumptions!$B$11,0,1)</f>
        <v>0</v>
      </c>
      <c r="K40" s="6">
        <f t="shared" si="2"/>
        <v>0</v>
      </c>
      <c r="L40" s="5">
        <f t="shared" si="3"/>
        <v>4</v>
      </c>
      <c r="M40" s="5">
        <v>0</v>
      </c>
      <c r="N40" s="34">
        <f t="shared" si="4"/>
        <v>1</v>
      </c>
      <c r="O40" s="10" t="s">
        <v>219</v>
      </c>
      <c r="P40" s="10" t="s">
        <v>220</v>
      </c>
      <c r="Q40" s="5" t="s">
        <v>384</v>
      </c>
      <c r="R40" s="9">
        <v>34</v>
      </c>
      <c r="S40" s="9" t="s">
        <v>57</v>
      </c>
      <c r="T40" s="9" t="s">
        <v>285</v>
      </c>
      <c r="X40" s="9" t="s">
        <v>61</v>
      </c>
      <c r="Y40" s="14" t="s">
        <v>370</v>
      </c>
      <c r="Z40" s="7">
        <v>1492920</v>
      </c>
      <c r="AA40" s="26">
        <f t="shared" si="6"/>
        <v>1</v>
      </c>
      <c r="AB40" s="5" t="s">
        <v>59</v>
      </c>
      <c r="AC40" s="5">
        <f>ROUNDUP(Z40*Assumptions!$B$13/Assumptions!$B$10,0)</f>
        <v>168</v>
      </c>
      <c r="AD40" s="6">
        <f>AC40*Assumptions!$B$9</f>
        <v>67200</v>
      </c>
      <c r="AE40" s="5" t="s">
        <v>60</v>
      </c>
      <c r="AF40" s="6" t="s">
        <v>60</v>
      </c>
      <c r="AG40" s="5">
        <f>ROUNDUP(Z40*Assumptions!$B$15/Assumptions!$B$10,0)</f>
        <v>17</v>
      </c>
      <c r="AH40" s="6">
        <f>AG40*Assumptions!$B$9</f>
        <v>6800</v>
      </c>
      <c r="AI40" s="5">
        <v>20</v>
      </c>
      <c r="AJ40" s="6">
        <v>3143.41</v>
      </c>
      <c r="AK40" s="5">
        <f>ROUNDUP(Z40*Assumptions!$B$16/Assumptions!$B$10,0)</f>
        <v>23</v>
      </c>
      <c r="AL40" s="6">
        <f>AK40*Assumptions!$B$9</f>
        <v>9200</v>
      </c>
      <c r="AM40" s="5" t="s">
        <v>60</v>
      </c>
      <c r="AN40" s="6" t="s">
        <v>60</v>
      </c>
      <c r="AO40" s="5" t="s">
        <v>324</v>
      </c>
      <c r="AQ40" s="5">
        <f t="shared" si="5"/>
        <v>1</v>
      </c>
      <c r="AR40" s="5">
        <f>IF(R40&gt;9,Assumptions!$B$18,0)</f>
        <v>1</v>
      </c>
      <c r="AS40" s="5">
        <f>IF(OR(T40="se",T40="s"),Assumptions!$B$19,0)</f>
        <v>1</v>
      </c>
      <c r="AT40" s="5">
        <f>IF(ISBLANK(V40),0,Assumptions!$B$20)</f>
        <v>0</v>
      </c>
      <c r="AU40" s="5">
        <f>IF(W40&gt;0,Assumptions!$B$21,0)</f>
        <v>0</v>
      </c>
      <c r="AV40" s="5">
        <f>IF(OR(COUNT(SEARCH({"ih","ie"},D40)),COUNT(SEARCH({"profile","income","lim","lico","mbm"},O40))),Assumptions!$B$22,0)</f>
        <v>0</v>
      </c>
      <c r="AW40" s="5">
        <f>IF(OR(COUNT(SEARCH({"hsc","ih","sdc"},D40)),COUNT(SEARCH({"profile","dwelling","housing","construction","rooms","owner","rent"},O40))),Assumptions!$B$23,0)</f>
        <v>0</v>
      </c>
      <c r="AX40" s="5">
        <f>IF(OR(COUNT(SEARCH({"ied","ic","evm"},D40)),COUNT(SEARCH({"profile","immigr","birth","visible","citizen","generation"},O40))),1,0)</f>
        <v>1</v>
      </c>
      <c r="AY40" s="5">
        <f>IF(OR(COUNT(SEARCH({"fh","fhm","ms"},D40)),COUNT(SEARCH({"profile","common-law","marital","family","parent","child","same sex","living alone","household size"},O40))),Assumptions!$B$25,0)</f>
        <v>0</v>
      </c>
      <c r="AZ40" s="5">
        <f>IF(OR(COUNT(SEARCH({"as"},D40)),COUNT(SEARCH({"profile","age","elderly","child","senior"},O40))),Assumptions!$B$26,0)</f>
        <v>1</v>
      </c>
    </row>
    <row r="41" spans="1:52" ht="50.1" customHeight="1" x14ac:dyDescent="0.2">
      <c r="A41" s="5">
        <v>37</v>
      </c>
      <c r="B41" s="5">
        <v>2</v>
      </c>
      <c r="C41" s="10" t="s">
        <v>51</v>
      </c>
      <c r="D41" s="10" t="s">
        <v>138</v>
      </c>
      <c r="E41" s="5" t="s">
        <v>100</v>
      </c>
      <c r="F41" s="8">
        <f>IF(IF(AE41="NA",AC41,AE41)&gt;Assumptions!$B$11,0,1)</f>
        <v>0</v>
      </c>
      <c r="G41" s="8">
        <f t="shared" si="7"/>
        <v>0</v>
      </c>
      <c r="H41" s="8">
        <f>IF(IF(AI41="NA",AG41,AI41)&gt;Assumptions!$B$11,0,1)</f>
        <v>0</v>
      </c>
      <c r="I41" s="6">
        <f t="shared" si="1"/>
        <v>0</v>
      </c>
      <c r="J41" s="8">
        <f>IF(IF(AM41="NA",AK41,AM41)&gt;Assumptions!$B$11,0,1)</f>
        <v>0</v>
      </c>
      <c r="K41" s="6">
        <f t="shared" si="2"/>
        <v>0</v>
      </c>
      <c r="L41" s="5">
        <f t="shared" si="3"/>
        <v>2</v>
      </c>
      <c r="M41" s="5">
        <v>0</v>
      </c>
      <c r="N41" s="34">
        <f t="shared" si="4"/>
        <v>0</v>
      </c>
      <c r="O41" s="10" t="s">
        <v>221</v>
      </c>
      <c r="P41" s="10" t="s">
        <v>222</v>
      </c>
      <c r="Q41" s="5" t="s">
        <v>60</v>
      </c>
      <c r="R41" s="9">
        <v>-99</v>
      </c>
      <c r="S41" s="9" t="s">
        <v>57</v>
      </c>
      <c r="T41" s="9" t="s">
        <v>416</v>
      </c>
      <c r="X41" s="9" t="s">
        <v>61</v>
      </c>
      <c r="Y41" s="14" t="s">
        <v>370</v>
      </c>
      <c r="Z41" s="7">
        <v>1153152</v>
      </c>
      <c r="AA41" s="26">
        <f t="shared" si="6"/>
        <v>1</v>
      </c>
      <c r="AB41" s="5" t="s">
        <v>59</v>
      </c>
      <c r="AC41" s="5">
        <f>ROUNDUP(Z41*Assumptions!$B$13/Assumptions!$B$10,0)</f>
        <v>130</v>
      </c>
      <c r="AD41" s="6">
        <f>AC41*Assumptions!$B$9</f>
        <v>52000</v>
      </c>
      <c r="AE41" s="5" t="s">
        <v>60</v>
      </c>
      <c r="AF41" s="6" t="s">
        <v>60</v>
      </c>
      <c r="AG41" s="5">
        <f>ROUNDUP(Z41*Assumptions!$B$15/Assumptions!$B$10,0)</f>
        <v>13</v>
      </c>
      <c r="AH41" s="6">
        <f>AG41*Assumptions!$B$9</f>
        <v>5200</v>
      </c>
      <c r="AI41" s="5">
        <v>15</v>
      </c>
      <c r="AJ41" s="6">
        <v>2416.61</v>
      </c>
      <c r="AK41" s="5">
        <f>ROUNDUP(Z41*Assumptions!$B$16/Assumptions!$B$10,0)</f>
        <v>18</v>
      </c>
      <c r="AL41" s="6">
        <f>AK41*Assumptions!$B$9</f>
        <v>7200</v>
      </c>
      <c r="AM41" s="5" t="s">
        <v>60</v>
      </c>
      <c r="AN41" s="6" t="s">
        <v>60</v>
      </c>
      <c r="AO41" s="5" t="s">
        <v>325</v>
      </c>
      <c r="AQ41" s="5">
        <f t="shared" si="5"/>
        <v>1</v>
      </c>
      <c r="AR41" s="5">
        <f>IF(R41&gt;9,Assumptions!$B$18,0)</f>
        <v>0</v>
      </c>
      <c r="AS41" s="5">
        <f>IF(OR(T41="se",T41="s"),Assumptions!$B$19,0)</f>
        <v>0</v>
      </c>
      <c r="AT41" s="5">
        <f>IF(ISBLANK(V41),0,Assumptions!$B$20)</f>
        <v>0</v>
      </c>
      <c r="AU41" s="5">
        <f>IF(W41&gt;0,Assumptions!$B$21,0)</f>
        <v>0</v>
      </c>
      <c r="AV41" s="5">
        <f>IF(OR(COUNT(SEARCH({"ih","ie"},D41)),COUNT(SEARCH({"profile","income","lim","lico","mbm"},O41))),Assumptions!$B$22,0)</f>
        <v>0</v>
      </c>
      <c r="AW41" s="5">
        <f>IF(OR(COUNT(SEARCH({"hsc","ih","sdc"},D41)),COUNT(SEARCH({"profile","dwelling","housing","construction","rooms","owner","rent"},O41))),Assumptions!$B$23,0)</f>
        <v>0</v>
      </c>
      <c r="AX41" s="5">
        <f>IF(OR(COUNT(SEARCH({"ied","ic","evm"},D41)),COUNT(SEARCH({"profile","immigr","birth","visible","citizen","generation"},O41))),1,0)</f>
        <v>1</v>
      </c>
      <c r="AY41" s="5">
        <f>IF(OR(COUNT(SEARCH({"fh","fhm","ms"},D41)),COUNT(SEARCH({"profile","common-law","marital","family","parent","child","same sex","living alone","household size"},O41))),Assumptions!$B$25,0)</f>
        <v>0</v>
      </c>
      <c r="AZ41" s="5">
        <f>IF(OR(COUNT(SEARCH({"as"},D41)),COUNT(SEARCH({"profile","age","elderly","child","senior"},O41))),Assumptions!$B$26,0)</f>
        <v>1</v>
      </c>
    </row>
    <row r="42" spans="1:52" ht="50.1" customHeight="1" x14ac:dyDescent="0.2">
      <c r="A42" s="5">
        <v>38</v>
      </c>
      <c r="B42" s="5">
        <v>2</v>
      </c>
      <c r="C42" s="10" t="s">
        <v>51</v>
      </c>
      <c r="D42" s="10" t="s">
        <v>138</v>
      </c>
      <c r="E42" s="5" t="s">
        <v>101</v>
      </c>
      <c r="F42" s="8">
        <f>IF(IF(AE42="NA",AC42,AE42)&gt;Assumptions!$B$11,0,1)</f>
        <v>0</v>
      </c>
      <c r="G42" s="8">
        <f t="shared" si="7"/>
        <v>0</v>
      </c>
      <c r="H42" s="8">
        <f>IF(IF(AI42="NA",AG42,AI42)&gt;Assumptions!$B$11,0,1)</f>
        <v>0</v>
      </c>
      <c r="I42" s="6">
        <f t="shared" si="1"/>
        <v>0</v>
      </c>
      <c r="J42" s="8">
        <f>IF(IF(AM42="NA",AK42,AM42)&gt;Assumptions!$B$11,0,1)</f>
        <v>0</v>
      </c>
      <c r="K42" s="6">
        <f t="shared" si="2"/>
        <v>0</v>
      </c>
      <c r="L42" s="5">
        <f t="shared" si="3"/>
        <v>1</v>
      </c>
      <c r="M42" s="5">
        <v>0</v>
      </c>
      <c r="N42" s="34">
        <f t="shared" si="4"/>
        <v>0</v>
      </c>
      <c r="O42" s="10" t="s">
        <v>223</v>
      </c>
      <c r="P42" s="10" t="s">
        <v>224</v>
      </c>
      <c r="Q42" s="5" t="s">
        <v>60</v>
      </c>
      <c r="R42" s="9">
        <v>-99</v>
      </c>
      <c r="S42" s="9" t="s">
        <v>57</v>
      </c>
      <c r="T42" s="9" t="s">
        <v>416</v>
      </c>
      <c r="X42" s="9" t="s">
        <v>61</v>
      </c>
      <c r="Y42" s="14" t="s">
        <v>370</v>
      </c>
      <c r="Z42" s="7">
        <v>314496</v>
      </c>
      <c r="AA42" s="26">
        <f t="shared" si="6"/>
        <v>1</v>
      </c>
      <c r="AB42" s="5" t="s">
        <v>286</v>
      </c>
      <c r="AC42" s="5">
        <f>ROUNDUP(Z42*Assumptions!$B$13/Assumptions!$B$10,0)</f>
        <v>36</v>
      </c>
      <c r="AD42" s="6">
        <f>AC42*Assumptions!$B$9</f>
        <v>14400</v>
      </c>
      <c r="AE42" s="5">
        <v>40</v>
      </c>
      <c r="AF42" s="6">
        <v>4597.01</v>
      </c>
      <c r="AG42" s="5">
        <f>ROUNDUP(Z42*Assumptions!$B$15/Assumptions!$B$10,0)</f>
        <v>4</v>
      </c>
      <c r="AH42" s="6">
        <f>AG42*Assumptions!$B$9</f>
        <v>1600</v>
      </c>
      <c r="AI42" s="5">
        <v>5</v>
      </c>
      <c r="AJ42" s="6">
        <v>781.31</v>
      </c>
      <c r="AK42" s="5">
        <f>ROUNDUP(Z42*Assumptions!$B$16/Assumptions!$B$10,0)</f>
        <v>5</v>
      </c>
      <c r="AL42" s="6">
        <f>AK42*Assumptions!$B$9</f>
        <v>2000</v>
      </c>
      <c r="AM42" s="5" t="s">
        <v>60</v>
      </c>
      <c r="AN42" s="6" t="s">
        <v>60</v>
      </c>
      <c r="AO42" s="5" t="s">
        <v>326</v>
      </c>
      <c r="AQ42" s="5">
        <f t="shared" si="5"/>
        <v>1</v>
      </c>
      <c r="AR42" s="5">
        <f>IF(R42&gt;9,Assumptions!$B$18,0)</f>
        <v>0</v>
      </c>
      <c r="AS42" s="5">
        <f>IF(OR(T42="se",T42="s"),Assumptions!$B$19,0)</f>
        <v>0</v>
      </c>
      <c r="AT42" s="5">
        <f>IF(ISBLANK(V42),0,Assumptions!$B$20)</f>
        <v>0</v>
      </c>
      <c r="AU42" s="5">
        <f>IF(W42&gt;0,Assumptions!$B$21,0)</f>
        <v>0</v>
      </c>
      <c r="AV42" s="5">
        <f>IF(OR(COUNT(SEARCH({"ih","ie"},D42)),COUNT(SEARCH({"profile","income","lim","lico","mbm"},O42))),Assumptions!$B$22,0)</f>
        <v>0</v>
      </c>
      <c r="AW42" s="5">
        <f>IF(OR(COUNT(SEARCH({"hsc","ih","sdc"},D42)),COUNT(SEARCH({"profile","dwelling","housing","construction","rooms","owner","rent"},O42))),Assumptions!$B$23,0)</f>
        <v>0</v>
      </c>
      <c r="AX42" s="5">
        <f>IF(OR(COUNT(SEARCH({"ied","ic","evm"},D42)),COUNT(SEARCH({"profile","immigr","birth","visible","citizen","generation"},O42))),1,0)</f>
        <v>0</v>
      </c>
      <c r="AY42" s="5">
        <f>IF(OR(COUNT(SEARCH({"fh","fhm","ms"},D42)),COUNT(SEARCH({"profile","common-law","marital","family","parent","child","same sex","living alone","household size"},O42))),Assumptions!$B$25,0)</f>
        <v>0</v>
      </c>
      <c r="AZ42" s="5">
        <f>IF(OR(COUNT(SEARCH({"as"},D42)),COUNT(SEARCH({"profile","age","elderly","child","senior"},O42))),Assumptions!$B$26,0)</f>
        <v>1</v>
      </c>
    </row>
    <row r="43" spans="1:52" ht="50.1" customHeight="1" x14ac:dyDescent="0.2">
      <c r="A43" s="5">
        <v>39</v>
      </c>
      <c r="B43" s="5">
        <v>2</v>
      </c>
      <c r="C43" s="10" t="s">
        <v>51</v>
      </c>
      <c r="D43" s="10" t="s">
        <v>138</v>
      </c>
      <c r="E43" s="5" t="s">
        <v>102</v>
      </c>
      <c r="F43" s="8">
        <f>IF(IF(AE43="NA",AC43,AE43)&gt;Assumptions!$B$11,0,1)</f>
        <v>0</v>
      </c>
      <c r="G43" s="8">
        <f t="shared" si="7"/>
        <v>0</v>
      </c>
      <c r="H43" s="8">
        <f>IF(IF(AI43="NA",AG43,AI43)&gt;Assumptions!$B$11,0,1)</f>
        <v>0</v>
      </c>
      <c r="I43" s="6">
        <f t="shared" si="1"/>
        <v>0</v>
      </c>
      <c r="J43" s="8">
        <f>IF(IF(AM43="NA",AK43,AM43)&gt;Assumptions!$B$11,0,1)</f>
        <v>0</v>
      </c>
      <c r="K43" s="6">
        <f t="shared" si="2"/>
        <v>0</v>
      </c>
      <c r="L43" s="5">
        <f t="shared" si="3"/>
        <v>1</v>
      </c>
      <c r="M43" s="5">
        <v>0</v>
      </c>
      <c r="N43" s="34">
        <f t="shared" si="4"/>
        <v>0</v>
      </c>
      <c r="O43" s="10" t="s">
        <v>225</v>
      </c>
      <c r="P43" s="10" t="s">
        <v>226</v>
      </c>
      <c r="Q43" s="5" t="s">
        <v>60</v>
      </c>
      <c r="R43" s="9">
        <v>-99</v>
      </c>
      <c r="S43" s="9" t="s">
        <v>57</v>
      </c>
      <c r="T43" s="9" t="s">
        <v>416</v>
      </c>
      <c r="X43" s="9" t="s">
        <v>61</v>
      </c>
      <c r="Y43" s="14" t="s">
        <v>370</v>
      </c>
      <c r="Z43" s="7">
        <v>244608</v>
      </c>
      <c r="AA43" s="26">
        <f t="shared" si="6"/>
        <v>1</v>
      </c>
      <c r="AB43" s="5" t="s">
        <v>286</v>
      </c>
      <c r="AC43" s="5">
        <f>ROUNDUP(Z43*Assumptions!$B$13/Assumptions!$B$10,0)</f>
        <v>28</v>
      </c>
      <c r="AD43" s="6">
        <f>AC43*Assumptions!$B$9</f>
        <v>11200</v>
      </c>
      <c r="AE43" s="5">
        <v>32</v>
      </c>
      <c r="AF43" s="6">
        <v>3724.85</v>
      </c>
      <c r="AG43" s="5">
        <f>ROUNDUP(Z43*Assumptions!$B$15/Assumptions!$B$10,0)</f>
        <v>3</v>
      </c>
      <c r="AH43" s="6">
        <f>AG43*Assumptions!$B$9</f>
        <v>1200</v>
      </c>
      <c r="AI43" s="5">
        <v>5</v>
      </c>
      <c r="AJ43" s="6">
        <v>781.31</v>
      </c>
      <c r="AK43" s="5">
        <f>ROUNDUP(Z43*Assumptions!$B$16/Assumptions!$B$10,0)</f>
        <v>4</v>
      </c>
      <c r="AL43" s="6">
        <f>AK43*Assumptions!$B$9</f>
        <v>1600</v>
      </c>
      <c r="AM43" s="5" t="s">
        <v>60</v>
      </c>
      <c r="AN43" s="6" t="s">
        <v>60</v>
      </c>
      <c r="AO43" s="5" t="s">
        <v>327</v>
      </c>
      <c r="AQ43" s="5">
        <f t="shared" si="5"/>
        <v>1</v>
      </c>
      <c r="AR43" s="5">
        <f>IF(R43&gt;9,Assumptions!$B$18,0)</f>
        <v>0</v>
      </c>
      <c r="AS43" s="5">
        <f>IF(OR(T43="se",T43="s"),Assumptions!$B$19,0)</f>
        <v>0</v>
      </c>
      <c r="AT43" s="5">
        <f>IF(ISBLANK(V43),0,Assumptions!$B$20)</f>
        <v>0</v>
      </c>
      <c r="AU43" s="5">
        <f>IF(W43&gt;0,Assumptions!$B$21,0)</f>
        <v>0</v>
      </c>
      <c r="AV43" s="5">
        <f>IF(OR(COUNT(SEARCH({"ih","ie"},D43)),COUNT(SEARCH({"profile","income","lim","lico","mbm"},O43))),Assumptions!$B$22,0)</f>
        <v>0</v>
      </c>
      <c r="AW43" s="5">
        <f>IF(OR(COUNT(SEARCH({"hsc","ih","sdc"},D43)),COUNT(SEARCH({"profile","dwelling","housing","construction","rooms","owner","rent"},O43))),Assumptions!$B$23,0)</f>
        <v>0</v>
      </c>
      <c r="AX43" s="5">
        <f>IF(OR(COUNT(SEARCH({"ied","ic","evm"},D43)),COUNT(SEARCH({"profile","immigr","birth","visible","citizen","generation"},O43))),1,0)</f>
        <v>0</v>
      </c>
      <c r="AY43" s="5">
        <f>IF(OR(COUNT(SEARCH({"fh","fhm","ms"},D43)),COUNT(SEARCH({"profile","common-law","marital","family","parent","child","same sex","living alone","household size"},O43))),Assumptions!$B$25,0)</f>
        <v>0</v>
      </c>
      <c r="AZ43" s="5">
        <f>IF(OR(COUNT(SEARCH({"as"},D43)),COUNT(SEARCH({"profile","age","elderly","child","senior"},O43))),Assumptions!$B$26,0)</f>
        <v>1</v>
      </c>
    </row>
    <row r="44" spans="1:52" ht="50.1" customHeight="1" x14ac:dyDescent="0.2">
      <c r="A44" s="5">
        <v>40</v>
      </c>
      <c r="B44" s="5">
        <v>2</v>
      </c>
      <c r="C44" s="10" t="s">
        <v>51</v>
      </c>
      <c r="D44" s="10" t="s">
        <v>138</v>
      </c>
      <c r="E44" s="5" t="s">
        <v>103</v>
      </c>
      <c r="F44" s="8">
        <f>IF(IF(AE44="NA",AC44,AE44)&gt;Assumptions!$B$11,0,1)</f>
        <v>0</v>
      </c>
      <c r="G44" s="8">
        <f t="shared" si="7"/>
        <v>0</v>
      </c>
      <c r="H44" s="8">
        <f>IF(IF(AI44="NA",AG44,AI44)&gt;Assumptions!$B$11,0,1)</f>
        <v>0</v>
      </c>
      <c r="I44" s="6">
        <f t="shared" si="1"/>
        <v>0</v>
      </c>
      <c r="J44" s="8">
        <f>IF(IF(AM44="NA",AK44,AM44)&gt;Assumptions!$B$11,0,1)</f>
        <v>0</v>
      </c>
      <c r="K44" s="6">
        <f t="shared" si="2"/>
        <v>0</v>
      </c>
      <c r="L44" s="5">
        <f t="shared" si="3"/>
        <v>1</v>
      </c>
      <c r="M44" s="5">
        <v>0</v>
      </c>
      <c r="N44" s="34">
        <f t="shared" si="4"/>
        <v>0</v>
      </c>
      <c r="O44" s="10" t="s">
        <v>227</v>
      </c>
      <c r="P44" s="10" t="s">
        <v>228</v>
      </c>
      <c r="Q44" s="5" t="s">
        <v>60</v>
      </c>
      <c r="R44" s="9">
        <v>-99</v>
      </c>
      <c r="S44" s="9" t="s">
        <v>57</v>
      </c>
      <c r="T44" s="9" t="s">
        <v>416</v>
      </c>
      <c r="X44" s="9" t="s">
        <v>61</v>
      </c>
      <c r="Y44" s="14" t="s">
        <v>370</v>
      </c>
      <c r="Z44" s="7">
        <v>196560</v>
      </c>
      <c r="AA44" s="26">
        <f t="shared" si="6"/>
        <v>1</v>
      </c>
      <c r="AB44" s="5" t="s">
        <v>286</v>
      </c>
      <c r="AC44" s="5">
        <f>ROUNDUP(Z44*Assumptions!$B$13/Assumptions!$B$10,0)</f>
        <v>23</v>
      </c>
      <c r="AD44" s="6">
        <f>AC44*Assumptions!$B$9</f>
        <v>9200</v>
      </c>
      <c r="AE44" s="5">
        <v>27</v>
      </c>
      <c r="AF44" s="6">
        <v>3179.75</v>
      </c>
      <c r="AG44" s="5">
        <f>ROUNDUP(Z44*Assumptions!$B$15/Assumptions!$B$10,0)</f>
        <v>3</v>
      </c>
      <c r="AH44" s="6">
        <f>AG44*Assumptions!$B$9</f>
        <v>1200</v>
      </c>
      <c r="AI44" s="5">
        <v>4</v>
      </c>
      <c r="AJ44" s="6">
        <v>672.29</v>
      </c>
      <c r="AK44" s="5">
        <f>ROUNDUP(Z44*Assumptions!$B$16/Assumptions!$B$10,0)</f>
        <v>3</v>
      </c>
      <c r="AL44" s="6">
        <f>AK44*Assumptions!$B$9</f>
        <v>1200</v>
      </c>
      <c r="AM44" s="5" t="s">
        <v>60</v>
      </c>
      <c r="AN44" s="6" t="s">
        <v>60</v>
      </c>
      <c r="AO44" s="5" t="s">
        <v>328</v>
      </c>
      <c r="AQ44" s="5">
        <f t="shared" si="5"/>
        <v>1</v>
      </c>
      <c r="AR44" s="5">
        <f>IF(R44&gt;9,Assumptions!$B$18,0)</f>
        <v>0</v>
      </c>
      <c r="AS44" s="5">
        <f>IF(OR(T44="se",T44="s"),Assumptions!$B$19,0)</f>
        <v>0</v>
      </c>
      <c r="AT44" s="5">
        <f>IF(ISBLANK(V44),0,Assumptions!$B$20)</f>
        <v>0</v>
      </c>
      <c r="AU44" s="5">
        <f>IF(W44&gt;0,Assumptions!$B$21,0)</f>
        <v>0</v>
      </c>
      <c r="AV44" s="5">
        <f>IF(OR(COUNT(SEARCH({"ih","ie"},D44)),COUNT(SEARCH({"profile","income","lim","lico","mbm"},O44))),Assumptions!$B$22,0)</f>
        <v>0</v>
      </c>
      <c r="AW44" s="5">
        <f>IF(OR(COUNT(SEARCH({"hsc","ih","sdc"},D44)),COUNT(SEARCH({"profile","dwelling","housing","construction","rooms","owner","rent"},O44))),Assumptions!$B$23,0)</f>
        <v>0</v>
      </c>
      <c r="AX44" s="5">
        <f>IF(OR(COUNT(SEARCH({"ied","ic","evm"},D44)),COUNT(SEARCH({"profile","immigr","birth","visible","citizen","generation"},O44))),1,0)</f>
        <v>0</v>
      </c>
      <c r="AY44" s="5">
        <f>IF(OR(COUNT(SEARCH({"fh","fhm","ms"},D44)),COUNT(SEARCH({"profile","common-law","marital","family","parent","child","same sex","living alone","household size"},O44))),Assumptions!$B$25,0)</f>
        <v>0</v>
      </c>
      <c r="AZ44" s="5">
        <f>IF(OR(COUNT(SEARCH({"as"},D44)),COUNT(SEARCH({"profile","age","elderly","child","senior"},O44))),Assumptions!$B$26,0)</f>
        <v>1</v>
      </c>
    </row>
    <row r="45" spans="1:52" ht="50.1" customHeight="1" x14ac:dyDescent="0.2">
      <c r="A45" s="5">
        <v>41</v>
      </c>
      <c r="B45" s="5">
        <v>2</v>
      </c>
      <c r="C45" s="10" t="s">
        <v>51</v>
      </c>
      <c r="D45" s="10" t="s">
        <v>138</v>
      </c>
      <c r="E45" s="5" t="s">
        <v>104</v>
      </c>
      <c r="F45" s="8">
        <f>IF(IF(AE45="NA",AC45,AE45)&gt;Assumptions!$B$11,0,1)</f>
        <v>0</v>
      </c>
      <c r="G45" s="8">
        <f t="shared" si="7"/>
        <v>0</v>
      </c>
      <c r="H45" s="8">
        <f>IF(IF(AI45="NA",AG45,AI45)&gt;Assumptions!$B$11,0,1)</f>
        <v>0</v>
      </c>
      <c r="I45" s="6">
        <f t="shared" si="1"/>
        <v>0</v>
      </c>
      <c r="J45" s="8">
        <f>IF(IF(AM45="NA",AK45,AM45)&gt;Assumptions!$B$11,0,1)</f>
        <v>0</v>
      </c>
      <c r="K45" s="6">
        <f t="shared" si="2"/>
        <v>0</v>
      </c>
      <c r="L45" s="5">
        <f t="shared" si="3"/>
        <v>1</v>
      </c>
      <c r="M45" s="5">
        <v>0</v>
      </c>
      <c r="N45" s="34">
        <f t="shared" si="4"/>
        <v>0</v>
      </c>
      <c r="O45" s="10" t="s">
        <v>229</v>
      </c>
      <c r="P45" s="10" t="s">
        <v>230</v>
      </c>
      <c r="Q45" s="5" t="s">
        <v>60</v>
      </c>
      <c r="R45" s="9">
        <v>-99</v>
      </c>
      <c r="S45" s="9" t="s">
        <v>57</v>
      </c>
      <c r="T45" s="9" t="s">
        <v>416</v>
      </c>
      <c r="X45" s="9" t="s">
        <v>61</v>
      </c>
      <c r="Y45" s="14" t="s">
        <v>370</v>
      </c>
      <c r="Z45" s="7">
        <v>725760</v>
      </c>
      <c r="AA45" s="26">
        <f t="shared" si="6"/>
        <v>1</v>
      </c>
      <c r="AB45" s="5" t="s">
        <v>287</v>
      </c>
      <c r="AC45" s="5">
        <f>ROUNDUP(Z45*Assumptions!$B$13/Assumptions!$B$10,0)</f>
        <v>82</v>
      </c>
      <c r="AD45" s="6">
        <f>AC45*Assumptions!$B$9</f>
        <v>32800</v>
      </c>
      <c r="AE45" s="5" t="s">
        <v>60</v>
      </c>
      <c r="AF45" s="6" t="s">
        <v>60</v>
      </c>
      <c r="AG45" s="5">
        <f>ROUNDUP(Z45*Assumptions!$B$15/Assumptions!$B$10,0)</f>
        <v>8</v>
      </c>
      <c r="AH45" s="6">
        <f>AG45*Assumptions!$B$9</f>
        <v>3200</v>
      </c>
      <c r="AI45" s="5">
        <v>10</v>
      </c>
      <c r="AJ45" s="6">
        <v>1326.41</v>
      </c>
      <c r="AK45" s="5">
        <f>ROUNDUP(Z45*Assumptions!$B$16/Assumptions!$B$10,0)</f>
        <v>11</v>
      </c>
      <c r="AL45" s="6">
        <f>AK45*Assumptions!$B$9</f>
        <v>4400</v>
      </c>
      <c r="AM45" s="5" t="s">
        <v>60</v>
      </c>
      <c r="AN45" s="6" t="s">
        <v>60</v>
      </c>
      <c r="AO45" s="5" t="s">
        <v>329</v>
      </c>
      <c r="AQ45" s="5">
        <f t="shared" si="5"/>
        <v>1</v>
      </c>
      <c r="AR45" s="5">
        <f>IF(R45&gt;9,Assumptions!$B$18,0)</f>
        <v>0</v>
      </c>
      <c r="AS45" s="5">
        <f>IF(OR(T45="se",T45="s"),Assumptions!$B$19,0)</f>
        <v>0</v>
      </c>
      <c r="AT45" s="5">
        <f>IF(ISBLANK(V45),0,Assumptions!$B$20)</f>
        <v>0</v>
      </c>
      <c r="AU45" s="5">
        <f>IF(W45&gt;0,Assumptions!$B$21,0)</f>
        <v>0</v>
      </c>
      <c r="AV45" s="5">
        <f>IF(OR(COUNT(SEARCH({"ih","ie"},D45)),COUNT(SEARCH({"profile","income","lim","lico","mbm"},O45))),Assumptions!$B$22,0)</f>
        <v>0</v>
      </c>
      <c r="AW45" s="5">
        <f>IF(OR(COUNT(SEARCH({"hsc","ih","sdc"},D45)),COUNT(SEARCH({"profile","dwelling","housing","construction","rooms","owner","rent"},O45))),Assumptions!$B$23,0)</f>
        <v>0</v>
      </c>
      <c r="AX45" s="5">
        <f>IF(OR(COUNT(SEARCH({"ied","ic","evm"},D45)),COUNT(SEARCH({"profile","immigr","birth","visible","citizen","generation"},O45))),1,0)</f>
        <v>0</v>
      </c>
      <c r="AY45" s="5">
        <f>IF(OR(COUNT(SEARCH({"fh","fhm","ms"},D45)),COUNT(SEARCH({"profile","common-law","marital","family","parent","child","same sex","living alone","household size"},O45))),Assumptions!$B$25,0)</f>
        <v>0</v>
      </c>
      <c r="AZ45" s="5">
        <f>IF(OR(COUNT(SEARCH({"as"},D45)),COUNT(SEARCH({"profile","age","elderly","child","senior"},O45))),Assumptions!$B$26,0)</f>
        <v>1</v>
      </c>
    </row>
    <row r="46" spans="1:52" ht="50.1" customHeight="1" x14ac:dyDescent="0.2">
      <c r="A46" s="5">
        <v>42</v>
      </c>
      <c r="B46" s="5">
        <v>2</v>
      </c>
      <c r="C46" s="10" t="s">
        <v>51</v>
      </c>
      <c r="D46" s="10" t="s">
        <v>138</v>
      </c>
      <c r="E46" s="5" t="s">
        <v>105</v>
      </c>
      <c r="F46" s="8">
        <f>IF(IF(AE46="NA",AC46,AE46)&gt;Assumptions!$B$11,0,1)</f>
        <v>0</v>
      </c>
      <c r="G46" s="8">
        <f t="shared" si="7"/>
        <v>0</v>
      </c>
      <c r="H46" s="8">
        <f>IF(IF(AI46="NA",AG46,AI46)&gt;Assumptions!$B$11,0,1)</f>
        <v>0</v>
      </c>
      <c r="I46" s="6">
        <f t="shared" si="1"/>
        <v>0</v>
      </c>
      <c r="J46" s="8">
        <f>IF(IF(AM46="NA",AK46,AM46)&gt;Assumptions!$B$11,0,1)</f>
        <v>0</v>
      </c>
      <c r="K46" s="6">
        <f t="shared" si="2"/>
        <v>0</v>
      </c>
      <c r="L46" s="5">
        <f t="shared" si="3"/>
        <v>2</v>
      </c>
      <c r="M46" s="5">
        <v>0</v>
      </c>
      <c r="N46" s="34">
        <f t="shared" si="4"/>
        <v>0</v>
      </c>
      <c r="O46" s="10" t="s">
        <v>231</v>
      </c>
      <c r="P46" s="10" t="s">
        <v>232</v>
      </c>
      <c r="Q46" s="5" t="s">
        <v>60</v>
      </c>
      <c r="R46" s="9">
        <v>-99</v>
      </c>
      <c r="S46" s="9" t="s">
        <v>57</v>
      </c>
      <c r="T46" s="9" t="s">
        <v>416</v>
      </c>
      <c r="X46" s="9" t="s">
        <v>61</v>
      </c>
      <c r="Y46" s="14" t="s">
        <v>370</v>
      </c>
      <c r="Z46" s="7">
        <v>1731840</v>
      </c>
      <c r="AA46" s="26">
        <f t="shared" si="6"/>
        <v>1</v>
      </c>
      <c r="AB46" s="5" t="s">
        <v>59</v>
      </c>
      <c r="AC46" s="5">
        <f>ROUNDUP(Z46*Assumptions!$B$13/Assumptions!$B$10,0)</f>
        <v>195</v>
      </c>
      <c r="AD46" s="6">
        <f>AC46*Assumptions!$B$9</f>
        <v>78000</v>
      </c>
      <c r="AE46" s="5" t="s">
        <v>60</v>
      </c>
      <c r="AF46" s="6" t="s">
        <v>60</v>
      </c>
      <c r="AG46" s="5">
        <f>ROUNDUP(Z46*Assumptions!$B$15/Assumptions!$B$10,0)</f>
        <v>19</v>
      </c>
      <c r="AH46" s="6">
        <f>AG46*Assumptions!$B$9</f>
        <v>7600</v>
      </c>
      <c r="AI46" s="5">
        <v>25</v>
      </c>
      <c r="AJ46" s="6">
        <v>3870.21</v>
      </c>
      <c r="AK46" s="5">
        <f>ROUNDUP(Z46*Assumptions!$B$16/Assumptions!$B$10,0)</f>
        <v>26</v>
      </c>
      <c r="AL46" s="6">
        <f>AK46*Assumptions!$B$9</f>
        <v>10400</v>
      </c>
      <c r="AM46" s="5" t="s">
        <v>60</v>
      </c>
      <c r="AN46" s="6" t="s">
        <v>60</v>
      </c>
      <c r="AO46" s="5" t="s">
        <v>330</v>
      </c>
      <c r="AQ46" s="5">
        <f t="shared" si="5"/>
        <v>1</v>
      </c>
      <c r="AR46" s="5">
        <f>IF(R46&gt;9,Assumptions!$B$18,0)</f>
        <v>0</v>
      </c>
      <c r="AS46" s="5">
        <f>IF(OR(T46="se",T46="s"),Assumptions!$B$19,0)</f>
        <v>0</v>
      </c>
      <c r="AT46" s="5">
        <f>IF(ISBLANK(V46),0,Assumptions!$B$20)</f>
        <v>0</v>
      </c>
      <c r="AU46" s="5">
        <f>IF(W46&gt;0,Assumptions!$B$21,0)</f>
        <v>0</v>
      </c>
      <c r="AV46" s="5">
        <f>IF(OR(COUNT(SEARCH({"ih","ie"},D46)),COUNT(SEARCH({"profile","income","lim","lico","mbm"},O46))),Assumptions!$B$22,0)</f>
        <v>0</v>
      </c>
      <c r="AW46" s="5">
        <f>IF(OR(COUNT(SEARCH({"hsc","ih","sdc"},D46)),COUNT(SEARCH({"profile","dwelling","housing","construction","rooms","owner","rent"},O46))),Assumptions!$B$23,0)</f>
        <v>0</v>
      </c>
      <c r="AX46" s="5">
        <f>IF(OR(COUNT(SEARCH({"ied","ic","evm"},D46)),COUNT(SEARCH({"profile","immigr","birth","visible","citizen","generation"},O46))),1,0)</f>
        <v>1</v>
      </c>
      <c r="AY46" s="5">
        <f>IF(OR(COUNT(SEARCH({"fh","fhm","ms"},D46)),COUNT(SEARCH({"profile","common-law","marital","family","parent","child","same sex","living alone","household size"},O46))),Assumptions!$B$25,0)</f>
        <v>0</v>
      </c>
      <c r="AZ46" s="5">
        <f>IF(OR(COUNT(SEARCH({"as"},D46)),COUNT(SEARCH({"profile","age","elderly","child","senior"},O46))),Assumptions!$B$26,0)</f>
        <v>1</v>
      </c>
    </row>
    <row r="47" spans="1:52" ht="50.1" customHeight="1" x14ac:dyDescent="0.2">
      <c r="A47" s="5">
        <v>43</v>
      </c>
      <c r="B47" s="5">
        <v>2</v>
      </c>
      <c r="C47" s="10" t="s">
        <v>51</v>
      </c>
      <c r="D47" s="10" t="s">
        <v>138</v>
      </c>
      <c r="E47" s="5" t="s">
        <v>106</v>
      </c>
      <c r="F47" s="8">
        <f>IF(IF(AE47="NA",AC47,AE47)&gt;Assumptions!$B$11,0,1)</f>
        <v>1</v>
      </c>
      <c r="G47" s="8">
        <f t="shared" si="7"/>
        <v>0</v>
      </c>
      <c r="H47" s="8">
        <f>IF(IF(AI47="NA",AG47,AI47)&gt;Assumptions!$B$11,0,1)</f>
        <v>1</v>
      </c>
      <c r="I47" s="6">
        <f t="shared" si="1"/>
        <v>1200</v>
      </c>
      <c r="J47" s="8">
        <f>IF(IF(AM47="NA",AK47,AM47)&gt;Assumptions!$B$11,0,1)</f>
        <v>1</v>
      </c>
      <c r="K47" s="6">
        <f t="shared" si="2"/>
        <v>1600</v>
      </c>
      <c r="L47" s="5">
        <f t="shared" si="3"/>
        <v>1</v>
      </c>
      <c r="M47" s="5">
        <v>0</v>
      </c>
      <c r="N47" s="34">
        <f t="shared" si="4"/>
        <v>0</v>
      </c>
      <c r="O47" s="10" t="s">
        <v>195</v>
      </c>
      <c r="P47" s="10" t="s">
        <v>196</v>
      </c>
      <c r="Q47" s="5" t="s">
        <v>60</v>
      </c>
      <c r="R47" s="9">
        <v>-99</v>
      </c>
      <c r="S47" s="9" t="s">
        <v>57</v>
      </c>
      <c r="T47" s="9" t="s">
        <v>416</v>
      </c>
      <c r="X47" s="9" t="s">
        <v>61</v>
      </c>
      <c r="Y47" s="14" t="s">
        <v>366</v>
      </c>
      <c r="Z47" s="7">
        <v>16830</v>
      </c>
      <c r="AA47" s="26">
        <f t="shared" si="6"/>
        <v>0</v>
      </c>
      <c r="AB47" s="5" t="s">
        <v>287</v>
      </c>
      <c r="AC47" s="5">
        <f>ROUNDUP(Z47*Assumptions!$B$13/Assumptions!$B$10,0)</f>
        <v>2</v>
      </c>
      <c r="AD47" s="6">
        <f>AC47*Assumptions!$B$9</f>
        <v>800</v>
      </c>
      <c r="AE47" s="5" t="s">
        <v>60</v>
      </c>
      <c r="AF47" s="6" t="s">
        <v>60</v>
      </c>
      <c r="AG47" s="5">
        <f>ROUNDUP(Z47*Assumptions!$B$15/Assumptions!$B$10,0)</f>
        <v>1</v>
      </c>
      <c r="AH47" s="6">
        <f>AG47*Assumptions!$B$9</f>
        <v>400</v>
      </c>
      <c r="AI47" s="5" t="s">
        <v>60</v>
      </c>
      <c r="AJ47" s="6" t="s">
        <v>60</v>
      </c>
      <c r="AK47" s="5">
        <f>ROUNDUP(Z47*Assumptions!$B$16/Assumptions!$B$10,0)</f>
        <v>1</v>
      </c>
      <c r="AL47" s="6">
        <f>AK47*Assumptions!$B$9</f>
        <v>400</v>
      </c>
      <c r="AM47" s="5" t="s">
        <v>60</v>
      </c>
      <c r="AN47" s="6" t="s">
        <v>60</v>
      </c>
      <c r="AO47" s="5" t="s">
        <v>331</v>
      </c>
      <c r="AQ47" s="5">
        <f t="shared" si="5"/>
        <v>1</v>
      </c>
      <c r="AR47" s="5">
        <f>IF(R47&gt;9,Assumptions!$B$18,0)</f>
        <v>0</v>
      </c>
      <c r="AS47" s="5">
        <f>IF(OR(T47="se",T47="s"),Assumptions!$B$19,0)</f>
        <v>0</v>
      </c>
      <c r="AT47" s="5">
        <f>IF(ISBLANK(V47),0,Assumptions!$B$20)</f>
        <v>0</v>
      </c>
      <c r="AU47" s="5">
        <f>IF(W47&gt;0,Assumptions!$B$21,0)</f>
        <v>0</v>
      </c>
      <c r="AV47" s="5">
        <f>IF(OR(COUNT(SEARCH({"ih","ie"},D47)),COUNT(SEARCH({"profile","income","lim","lico","mbm"},O47))),Assumptions!$B$22,0)</f>
        <v>0</v>
      </c>
      <c r="AW47" s="5">
        <f>IF(OR(COUNT(SEARCH({"hsc","ih","sdc"},D47)),COUNT(SEARCH({"profile","dwelling","housing","construction","rooms","owner","rent"},O47))),Assumptions!$B$23,0)</f>
        <v>0</v>
      </c>
      <c r="AX47" s="5">
        <f>IF(OR(COUNT(SEARCH({"ied","ic","evm"},D47)),COUNT(SEARCH({"profile","immigr","birth","visible","citizen","generation"},O47))),1,0)</f>
        <v>0</v>
      </c>
      <c r="AY47" s="5">
        <f>IF(OR(COUNT(SEARCH({"fh","fhm","ms"},D47)),COUNT(SEARCH({"profile","common-law","marital","family","parent","child","same sex","living alone","household size"},O47))),Assumptions!$B$25,0)</f>
        <v>0</v>
      </c>
      <c r="AZ47" s="5">
        <f>IF(OR(COUNT(SEARCH({"as"},D47)),COUNT(SEARCH({"profile","age","elderly","child","senior"},O47))),Assumptions!$B$26,0)</f>
        <v>1</v>
      </c>
    </row>
    <row r="48" spans="1:52" ht="50.1" customHeight="1" x14ac:dyDescent="0.2">
      <c r="A48" s="5">
        <v>44</v>
      </c>
      <c r="B48" s="5">
        <v>2</v>
      </c>
      <c r="C48" s="10" t="s">
        <v>51</v>
      </c>
      <c r="D48" s="10" t="s">
        <v>138</v>
      </c>
      <c r="E48" s="5" t="s">
        <v>107</v>
      </c>
      <c r="F48" s="8">
        <f>IF(IF(AE48="NA",AC48,AE48)&gt;Assumptions!$B$11,0,1)</f>
        <v>0</v>
      </c>
      <c r="G48" s="8">
        <v>1</v>
      </c>
      <c r="H48" s="8">
        <f>IF(IF(AI48="NA",AG48,AI48)&gt;Assumptions!$B$11,0,1)</f>
        <v>1</v>
      </c>
      <c r="I48" s="6">
        <f t="shared" si="1"/>
        <v>800</v>
      </c>
      <c r="J48" s="8">
        <f>IF(IF(AM48="NA",AK48,AM48)&gt;Assumptions!$B$11,0,1)</f>
        <v>1</v>
      </c>
      <c r="K48" s="6">
        <f t="shared" si="2"/>
        <v>1200</v>
      </c>
      <c r="L48" s="5">
        <f t="shared" si="3"/>
        <v>2</v>
      </c>
      <c r="M48" s="5">
        <v>0</v>
      </c>
      <c r="N48" s="34">
        <f t="shared" si="4"/>
        <v>1</v>
      </c>
      <c r="O48" s="10" t="s">
        <v>197</v>
      </c>
      <c r="P48" s="10" t="s">
        <v>198</v>
      </c>
      <c r="Q48" s="5" t="s">
        <v>60</v>
      </c>
      <c r="R48" s="9">
        <v>-99</v>
      </c>
      <c r="S48" s="9" t="s">
        <v>57</v>
      </c>
      <c r="T48" s="9" t="s">
        <v>416</v>
      </c>
      <c r="W48" s="9" t="s">
        <v>965</v>
      </c>
      <c r="X48" s="9" t="s">
        <v>61</v>
      </c>
      <c r="Y48" s="14" t="s">
        <v>367</v>
      </c>
      <c r="Z48" s="7">
        <v>13860</v>
      </c>
      <c r="AA48" s="26">
        <f t="shared" si="6"/>
        <v>0</v>
      </c>
      <c r="AB48" s="5" t="s">
        <v>287</v>
      </c>
      <c r="AC48" s="5">
        <f>ROUNDUP(Z48*Assumptions!$B$13/Assumptions!$B$10,0)</f>
        <v>2</v>
      </c>
      <c r="AD48" s="6">
        <f>AC48*Assumptions!$B$9</f>
        <v>800</v>
      </c>
      <c r="AE48" s="5">
        <v>6</v>
      </c>
      <c r="AF48" s="6">
        <v>890.33</v>
      </c>
      <c r="AG48" s="5">
        <f>ROUNDUP(Z48*Assumptions!$B$15/Assumptions!$B$10,0)</f>
        <v>1</v>
      </c>
      <c r="AH48" s="6">
        <f>AG48*Assumptions!$B$9</f>
        <v>400</v>
      </c>
      <c r="AI48" s="5" t="s">
        <v>60</v>
      </c>
      <c r="AJ48" s="6" t="s">
        <v>60</v>
      </c>
      <c r="AK48" s="5">
        <f>ROUNDUP(Z48*Assumptions!$B$16/Assumptions!$B$10,0)</f>
        <v>1</v>
      </c>
      <c r="AL48" s="6">
        <f>AK48*Assumptions!$B$9</f>
        <v>400</v>
      </c>
      <c r="AM48" s="5" t="s">
        <v>60</v>
      </c>
      <c r="AN48" s="6" t="s">
        <v>60</v>
      </c>
      <c r="AO48" s="5" t="s">
        <v>332</v>
      </c>
      <c r="AQ48" s="5">
        <f t="shared" si="5"/>
        <v>1</v>
      </c>
      <c r="AR48" s="5">
        <f>IF(R48&gt;9,Assumptions!$B$18,0)</f>
        <v>0</v>
      </c>
      <c r="AS48" s="5">
        <f>IF(OR(T48="se",T48="s"),Assumptions!$B$19,0)</f>
        <v>0</v>
      </c>
      <c r="AT48" s="5">
        <f>IF(ISBLANK(V48),0,Assumptions!$B$20)</f>
        <v>0</v>
      </c>
      <c r="AU48" s="5">
        <f>IF(W48&gt;0,Assumptions!$B$21,0)</f>
        <v>1</v>
      </c>
      <c r="AV48" s="5">
        <f>IF(OR(COUNT(SEARCH({"ih","ie"},D48)),COUNT(SEARCH({"profile","income","lim","lico","mbm"},O48))),Assumptions!$B$22,0)</f>
        <v>0</v>
      </c>
      <c r="AW48" s="5">
        <f>IF(OR(COUNT(SEARCH({"hsc","ih","sdc"},D48)),COUNT(SEARCH({"profile","dwelling","housing","construction","rooms","owner","rent"},O48))),Assumptions!$B$23,0)</f>
        <v>0</v>
      </c>
      <c r="AX48" s="5">
        <f>IF(OR(COUNT(SEARCH({"ied","ic","evm"},D48)),COUNT(SEARCH({"profile","immigr","birth","visible","citizen","generation"},O48))),1,0)</f>
        <v>0</v>
      </c>
      <c r="AY48" s="5">
        <f>IF(OR(COUNT(SEARCH({"fh","fhm","ms"},D48)),COUNT(SEARCH({"profile","common-law","marital","family","parent","child","same sex","living alone","household size"},O48))),Assumptions!$B$25,0)</f>
        <v>0</v>
      </c>
      <c r="AZ48" s="5">
        <f>IF(OR(COUNT(SEARCH({"as"},D48)),COUNT(SEARCH({"profile","age","elderly","child","senior"},O48))),Assumptions!$B$26,0)</f>
        <v>1</v>
      </c>
    </row>
    <row r="49" spans="1:52" ht="50.1" customHeight="1" x14ac:dyDescent="0.2">
      <c r="A49" s="5">
        <v>45</v>
      </c>
      <c r="B49" s="5">
        <v>2</v>
      </c>
      <c r="C49" s="10" t="s">
        <v>51</v>
      </c>
      <c r="D49" s="10" t="s">
        <v>138</v>
      </c>
      <c r="E49" s="5" t="s">
        <v>108</v>
      </c>
      <c r="F49" s="8">
        <f>IF(IF(AE49="NA",AC49,AE49)&gt;Assumptions!$B$11,0,1)</f>
        <v>0</v>
      </c>
      <c r="G49" s="8">
        <f t="shared" ref="G49:G60" si="8">IF(AND(F49=0,H49=1),1,0)</f>
        <v>1</v>
      </c>
      <c r="H49" s="8">
        <f>IF(IF(AI49="NA",AG49,AI49)&gt;Assumptions!$B$11,0,1)</f>
        <v>1</v>
      </c>
      <c r="I49" s="6">
        <f t="shared" si="1"/>
        <v>1600</v>
      </c>
      <c r="J49" s="8">
        <f>IF(IF(AM49="NA",AK49,AM49)&gt;Assumptions!$B$11,0,1)</f>
        <v>1</v>
      </c>
      <c r="K49" s="6">
        <f t="shared" si="2"/>
        <v>2400</v>
      </c>
      <c r="L49" s="5">
        <f t="shared" si="3"/>
        <v>1</v>
      </c>
      <c r="M49" s="5">
        <v>0</v>
      </c>
      <c r="N49" s="34">
        <f t="shared" si="4"/>
        <v>0</v>
      </c>
      <c r="O49" s="10" t="s">
        <v>201</v>
      </c>
      <c r="P49" s="10" t="s">
        <v>202</v>
      </c>
      <c r="Q49" s="5" t="s">
        <v>1004</v>
      </c>
      <c r="R49" s="9">
        <v>4</v>
      </c>
      <c r="S49" s="9" t="s">
        <v>57</v>
      </c>
      <c r="T49" s="9" t="s">
        <v>284</v>
      </c>
      <c r="X49" s="9" t="s">
        <v>61</v>
      </c>
      <c r="Y49" s="14" t="s">
        <v>366</v>
      </c>
      <c r="Z49" s="7">
        <v>134745</v>
      </c>
      <c r="AA49" s="26">
        <f t="shared" si="6"/>
        <v>0</v>
      </c>
      <c r="AB49" s="5" t="s">
        <v>287</v>
      </c>
      <c r="AC49" s="5">
        <f>ROUNDUP(Z49*Assumptions!$B$13/Assumptions!$B$10,0)</f>
        <v>16</v>
      </c>
      <c r="AD49" s="6">
        <f>AC49*Assumptions!$B$9</f>
        <v>6400</v>
      </c>
      <c r="AE49" s="5" t="s">
        <v>60</v>
      </c>
      <c r="AF49" s="6" t="s">
        <v>60</v>
      </c>
      <c r="AG49" s="5">
        <f>ROUNDUP(Z49*Assumptions!$B$15/Assumptions!$B$10,0)</f>
        <v>2</v>
      </c>
      <c r="AH49" s="6">
        <f>AG49*Assumptions!$B$9</f>
        <v>800</v>
      </c>
      <c r="AI49" s="5" t="s">
        <v>60</v>
      </c>
      <c r="AJ49" s="6" t="s">
        <v>60</v>
      </c>
      <c r="AK49" s="5">
        <f>ROUNDUP(Z49*Assumptions!$B$16/Assumptions!$B$10,0)</f>
        <v>2</v>
      </c>
      <c r="AL49" s="6">
        <f>AK49*Assumptions!$B$9</f>
        <v>800</v>
      </c>
      <c r="AM49" s="5" t="s">
        <v>60</v>
      </c>
      <c r="AN49" s="6" t="s">
        <v>60</v>
      </c>
      <c r="AO49" s="5" t="s">
        <v>333</v>
      </c>
      <c r="AQ49" s="5">
        <f t="shared" si="5"/>
        <v>1</v>
      </c>
      <c r="AR49" s="5">
        <f>IF(R49&gt;9,Assumptions!$B$18,0)</f>
        <v>0</v>
      </c>
      <c r="AS49" s="5">
        <f>IF(OR(T49="se",T49="s"),Assumptions!$B$19,0)</f>
        <v>0</v>
      </c>
      <c r="AT49" s="5">
        <f>IF(ISBLANK(V49),0,Assumptions!$B$20)</f>
        <v>0</v>
      </c>
      <c r="AU49" s="5">
        <f>IF(W49&gt;0,Assumptions!$B$21,0)</f>
        <v>0</v>
      </c>
      <c r="AV49" s="5">
        <f>IF(OR(COUNT(SEARCH({"ih","ie"},D49)),COUNT(SEARCH({"profile","income","lim","lico","mbm"},O49))),Assumptions!$B$22,0)</f>
        <v>0</v>
      </c>
      <c r="AW49" s="5">
        <f>IF(OR(COUNT(SEARCH({"hsc","ih","sdc"},D49)),COUNT(SEARCH({"profile","dwelling","housing","construction","rooms","owner","rent"},O49))),Assumptions!$B$23,0)</f>
        <v>0</v>
      </c>
      <c r="AX49" s="5">
        <f>IF(OR(COUNT(SEARCH({"ied","ic","evm"},D49)),COUNT(SEARCH({"profile","immigr","birth","visible","citizen","generation"},O49))),1,0)</f>
        <v>0</v>
      </c>
      <c r="AY49" s="5">
        <f>IF(OR(COUNT(SEARCH({"fh","fhm","ms"},D49)),COUNT(SEARCH({"profile","common-law","marital","family","parent","child","same sex","living alone","household size"},O49))),Assumptions!$B$25,0)</f>
        <v>0</v>
      </c>
      <c r="AZ49" s="5">
        <f>IF(OR(COUNT(SEARCH({"as"},D49)),COUNT(SEARCH({"profile","age","elderly","child","senior"},O49))),Assumptions!$B$26,0)</f>
        <v>1</v>
      </c>
    </row>
    <row r="50" spans="1:52" ht="50.1" customHeight="1" x14ac:dyDescent="0.2">
      <c r="A50" s="5">
        <v>46</v>
      </c>
      <c r="B50" s="5">
        <v>2</v>
      </c>
      <c r="C50" s="10" t="s">
        <v>51</v>
      </c>
      <c r="D50" s="10" t="s">
        <v>138</v>
      </c>
      <c r="E50" s="5" t="s">
        <v>109</v>
      </c>
      <c r="F50" s="8">
        <f>IF(IF(AE50="NA",AC50,AE50)&gt;Assumptions!$B$11,0,1)</f>
        <v>0</v>
      </c>
      <c r="G50" s="8">
        <f t="shared" si="8"/>
        <v>1</v>
      </c>
      <c r="H50" s="8">
        <f>IF(IF(AI50="NA",AG50,AI50)&gt;Assumptions!$B$11,0,1)</f>
        <v>1</v>
      </c>
      <c r="I50" s="6">
        <f t="shared" si="1"/>
        <v>800</v>
      </c>
      <c r="J50" s="8">
        <f>IF(IF(AM50="NA",AK50,AM50)&gt;Assumptions!$B$11,0,1)</f>
        <v>1</v>
      </c>
      <c r="K50" s="6">
        <f t="shared" si="2"/>
        <v>1600</v>
      </c>
      <c r="L50" s="5">
        <f t="shared" si="3"/>
        <v>1</v>
      </c>
      <c r="M50" s="5">
        <v>0</v>
      </c>
      <c r="N50" s="34">
        <f t="shared" si="4"/>
        <v>0</v>
      </c>
      <c r="O50" s="10" t="s">
        <v>203</v>
      </c>
      <c r="P50" s="10" t="s">
        <v>204</v>
      </c>
      <c r="Q50" s="5" t="s">
        <v>1005</v>
      </c>
      <c r="R50" s="9">
        <v>6</v>
      </c>
      <c r="S50" s="9" t="s">
        <v>57</v>
      </c>
      <c r="T50" s="9" t="s">
        <v>284</v>
      </c>
      <c r="X50" s="9" t="s">
        <v>61</v>
      </c>
      <c r="Y50" s="14" t="s">
        <v>366</v>
      </c>
      <c r="Z50" s="7">
        <v>82875</v>
      </c>
      <c r="AA50" s="26">
        <f t="shared" si="6"/>
        <v>0</v>
      </c>
      <c r="AB50" s="5" t="s">
        <v>287</v>
      </c>
      <c r="AC50" s="5">
        <f>ROUNDUP(Z50*Assumptions!$B$13/Assumptions!$B$10,0)</f>
        <v>10</v>
      </c>
      <c r="AD50" s="6">
        <f>AC50*Assumptions!$B$9</f>
        <v>4000</v>
      </c>
      <c r="AE50" s="5" t="s">
        <v>60</v>
      </c>
      <c r="AF50" s="6" t="s">
        <v>60</v>
      </c>
      <c r="AG50" s="5">
        <f>ROUNDUP(Z50*Assumptions!$B$15/Assumptions!$B$10,0)</f>
        <v>1</v>
      </c>
      <c r="AH50" s="6">
        <f>AG50*Assumptions!$B$9</f>
        <v>400</v>
      </c>
      <c r="AI50" s="5" t="s">
        <v>60</v>
      </c>
      <c r="AJ50" s="6" t="s">
        <v>60</v>
      </c>
      <c r="AK50" s="5">
        <f>ROUNDUP(Z50*Assumptions!$B$16/Assumptions!$B$10,0)</f>
        <v>2</v>
      </c>
      <c r="AL50" s="6">
        <f>AK50*Assumptions!$B$9</f>
        <v>800</v>
      </c>
      <c r="AM50" s="5" t="s">
        <v>60</v>
      </c>
      <c r="AN50" s="6" t="s">
        <v>60</v>
      </c>
      <c r="AO50" s="5" t="s">
        <v>334</v>
      </c>
      <c r="AP50" s="5" t="s">
        <v>1056</v>
      </c>
      <c r="AQ50" s="5">
        <f t="shared" si="5"/>
        <v>1</v>
      </c>
      <c r="AR50" s="5">
        <f>IF(R50&gt;9,Assumptions!$B$18,0)</f>
        <v>0</v>
      </c>
      <c r="AS50" s="5">
        <f>IF(OR(T50="se",T50="s"),Assumptions!$B$19,0)</f>
        <v>0</v>
      </c>
      <c r="AT50" s="5">
        <f>IF(ISBLANK(V50),0,Assumptions!$B$20)</f>
        <v>0</v>
      </c>
      <c r="AU50" s="5">
        <f>IF(W50&gt;0,Assumptions!$B$21,0)</f>
        <v>0</v>
      </c>
      <c r="AV50" s="5">
        <f>IF(OR(COUNT(SEARCH({"ih","ie"},D50)),COUNT(SEARCH({"profile","income","lim","lico","mbm"},O50))),Assumptions!$B$22,0)</f>
        <v>0</v>
      </c>
      <c r="AW50" s="5">
        <f>IF(OR(COUNT(SEARCH({"hsc","ih","sdc"},D50)),COUNT(SEARCH({"profile","dwelling","housing","construction","rooms","owner","rent"},O50))),Assumptions!$B$23,0)</f>
        <v>0</v>
      </c>
      <c r="AX50" s="5">
        <f>IF(OR(COUNT(SEARCH({"ied","ic","evm"},D50)),COUNT(SEARCH({"profile","immigr","birth","visible","citizen","generation"},O50))),1,0)</f>
        <v>0</v>
      </c>
      <c r="AY50" s="5">
        <f>IF(OR(COUNT(SEARCH({"fh","fhm","ms"},D50)),COUNT(SEARCH({"profile","common-law","marital","family","parent","child","same sex","living alone","household size"},O50))),Assumptions!$B$25,0)</f>
        <v>0</v>
      </c>
      <c r="AZ50" s="5">
        <f>IF(OR(COUNT(SEARCH({"as"},D50)),COUNT(SEARCH({"profile","age","elderly","child","senior"},O50))),Assumptions!$B$26,0)</f>
        <v>1</v>
      </c>
    </row>
    <row r="51" spans="1:52" ht="50.1" customHeight="1" x14ac:dyDescent="0.2">
      <c r="A51" s="5">
        <v>47</v>
      </c>
      <c r="B51" s="5">
        <v>2</v>
      </c>
      <c r="C51" s="10" t="s">
        <v>51</v>
      </c>
      <c r="D51" s="10" t="s">
        <v>138</v>
      </c>
      <c r="E51" s="5" t="s">
        <v>110</v>
      </c>
      <c r="F51" s="8">
        <f>IF(IF(AE51="NA",AC51,AE51)&gt;Assumptions!$B$11,0,1)</f>
        <v>0</v>
      </c>
      <c r="G51" s="8">
        <f t="shared" si="8"/>
        <v>0</v>
      </c>
      <c r="H51" s="8">
        <f>IF(IF(AI51="NA",AG51,AI51)&gt;Assumptions!$B$11,0,1)</f>
        <v>0</v>
      </c>
      <c r="I51" s="6">
        <f t="shared" si="1"/>
        <v>0</v>
      </c>
      <c r="J51" s="8">
        <f>IF(IF(AM51="NA",AK51,AM51)&gt;Assumptions!$B$11,0,1)</f>
        <v>0</v>
      </c>
      <c r="K51" s="6">
        <f t="shared" si="2"/>
        <v>0</v>
      </c>
      <c r="L51" s="5">
        <f t="shared" si="3"/>
        <v>0</v>
      </c>
      <c r="M51" s="5">
        <v>0</v>
      </c>
      <c r="N51" s="34">
        <f t="shared" si="4"/>
        <v>0</v>
      </c>
      <c r="O51" s="10" t="s">
        <v>205</v>
      </c>
      <c r="P51" s="10" t="s">
        <v>206</v>
      </c>
      <c r="Q51" s="5" t="s">
        <v>149</v>
      </c>
      <c r="R51" s="9">
        <v>7</v>
      </c>
      <c r="S51" s="9" t="s">
        <v>57</v>
      </c>
      <c r="T51" s="9" t="s">
        <v>284</v>
      </c>
      <c r="U51" s="9" t="s">
        <v>1043</v>
      </c>
      <c r="X51" s="9" t="s">
        <v>61</v>
      </c>
      <c r="Y51" s="14" t="s">
        <v>366</v>
      </c>
      <c r="Z51" s="7">
        <v>527670</v>
      </c>
      <c r="AA51" s="26">
        <f t="shared" si="6"/>
        <v>1</v>
      </c>
      <c r="AB51" s="5" t="s">
        <v>287</v>
      </c>
      <c r="AC51" s="5">
        <f>ROUNDUP(Z51*Assumptions!$B$13/Assumptions!$B$10,0)</f>
        <v>60</v>
      </c>
      <c r="AD51" s="6">
        <f>AC51*Assumptions!$B$9</f>
        <v>24000</v>
      </c>
      <c r="AE51" s="5" t="s">
        <v>60</v>
      </c>
      <c r="AF51" s="6" t="s">
        <v>60</v>
      </c>
      <c r="AG51" s="5">
        <f>ROUNDUP(Z51*Assumptions!$B$15/Assumptions!$B$10,0)</f>
        <v>6</v>
      </c>
      <c r="AH51" s="6">
        <f>AG51*Assumptions!$B$9</f>
        <v>2400</v>
      </c>
      <c r="AI51" s="5" t="s">
        <v>60</v>
      </c>
      <c r="AJ51" s="6" t="s">
        <v>60</v>
      </c>
      <c r="AK51" s="5">
        <f>ROUNDUP(Z51*Assumptions!$B$16/Assumptions!$B$10,0)</f>
        <v>8</v>
      </c>
      <c r="AL51" s="6">
        <f>AK51*Assumptions!$B$9</f>
        <v>3200</v>
      </c>
      <c r="AM51" s="5" t="s">
        <v>60</v>
      </c>
      <c r="AN51" s="6" t="s">
        <v>60</v>
      </c>
      <c r="AO51" s="5" t="s">
        <v>335</v>
      </c>
      <c r="AQ51" s="5">
        <f t="shared" si="5"/>
        <v>0</v>
      </c>
      <c r="AR51" s="5">
        <f>IF(R51&gt;9,Assumptions!$B$18,0)</f>
        <v>0</v>
      </c>
      <c r="AS51" s="5">
        <f>IF(OR(T51="se",T51="s"),Assumptions!$B$19,0)</f>
        <v>0</v>
      </c>
      <c r="AT51" s="5">
        <f>IF(ISBLANK(V51),0,Assumptions!$B$20)</f>
        <v>0</v>
      </c>
      <c r="AU51" s="5">
        <f>IF(W51&gt;0,Assumptions!$B$21,0)</f>
        <v>0</v>
      </c>
      <c r="AV51" s="5">
        <f>IF(OR(COUNT(SEARCH({"ih","ie"},D51)),COUNT(SEARCH({"profile","income","lim","lico","mbm"},O51))),Assumptions!$B$22,0)</f>
        <v>0</v>
      </c>
      <c r="AW51" s="5">
        <f>IF(OR(COUNT(SEARCH({"hsc","ih","sdc"},D51)),COUNT(SEARCH({"profile","dwelling","housing","construction","rooms","owner","rent"},O51))),Assumptions!$B$23,0)</f>
        <v>0</v>
      </c>
      <c r="AX51" s="5">
        <f>IF(OR(COUNT(SEARCH({"ied","ic","evm"},D51)),COUNT(SEARCH({"profile","immigr","birth","visible","citizen","generation"},O51))),1,0)</f>
        <v>0</v>
      </c>
      <c r="AY51" s="5">
        <f>IF(OR(COUNT(SEARCH({"fh","fhm","ms"},D51)),COUNT(SEARCH({"profile","common-law","marital","family","parent","child","same sex","living alone","household size"},O51))),Assumptions!$B$25,0)</f>
        <v>0</v>
      </c>
      <c r="AZ51" s="5">
        <f>IF(OR(COUNT(SEARCH({"as"},D51)),COUNT(SEARCH({"profile","age","elderly","child","senior"},O51))),Assumptions!$B$26,0)</f>
        <v>1</v>
      </c>
    </row>
    <row r="52" spans="1:52" ht="50.1" customHeight="1" x14ac:dyDescent="0.2">
      <c r="A52" s="5">
        <v>48</v>
      </c>
      <c r="B52" s="5">
        <v>2</v>
      </c>
      <c r="C52" s="10" t="s">
        <v>51</v>
      </c>
      <c r="D52" s="10" t="s">
        <v>138</v>
      </c>
      <c r="E52" s="5" t="s">
        <v>111</v>
      </c>
      <c r="F52" s="8">
        <f>IF(IF(AE52="NA",AC52,AE52)&gt;Assumptions!$B$11,0,1)</f>
        <v>0</v>
      </c>
      <c r="G52" s="8">
        <f t="shared" si="8"/>
        <v>1</v>
      </c>
      <c r="H52" s="8">
        <f>IF(IF(AI52="NA",AG52,AI52)&gt;Assumptions!$B$11,0,1)</f>
        <v>1</v>
      </c>
      <c r="I52" s="6">
        <f t="shared" si="1"/>
        <v>800</v>
      </c>
      <c r="J52" s="8">
        <f>IF(IF(AM52="NA",AK52,AM52)&gt;Assumptions!$B$11,0,1)</f>
        <v>1</v>
      </c>
      <c r="K52" s="6">
        <f t="shared" si="2"/>
        <v>1200</v>
      </c>
      <c r="L52" s="5">
        <f t="shared" si="3"/>
        <v>1</v>
      </c>
      <c r="M52" s="5">
        <v>0</v>
      </c>
      <c r="N52" s="34">
        <f t="shared" si="4"/>
        <v>0</v>
      </c>
      <c r="O52" s="10" t="s">
        <v>207</v>
      </c>
      <c r="P52" s="10" t="s">
        <v>208</v>
      </c>
      <c r="Q52" s="5" t="s">
        <v>60</v>
      </c>
      <c r="R52" s="9">
        <v>-99</v>
      </c>
      <c r="S52" s="9" t="s">
        <v>57</v>
      </c>
      <c r="T52" s="9" t="s">
        <v>416</v>
      </c>
      <c r="X52" s="9" t="s">
        <v>61</v>
      </c>
      <c r="Y52" s="14" t="s">
        <v>369</v>
      </c>
      <c r="Z52" s="7">
        <v>26208</v>
      </c>
      <c r="AA52" s="26">
        <f t="shared" si="6"/>
        <v>0</v>
      </c>
      <c r="AB52" s="5" t="s">
        <v>287</v>
      </c>
      <c r="AC52" s="5">
        <f>ROUNDUP(Z52*Assumptions!$B$13/Assumptions!$B$10,0)</f>
        <v>3</v>
      </c>
      <c r="AD52" s="6">
        <f>AC52*Assumptions!$B$9</f>
        <v>1200</v>
      </c>
      <c r="AE52" s="5" t="s">
        <v>60</v>
      </c>
      <c r="AF52" s="6" t="s">
        <v>60</v>
      </c>
      <c r="AG52" s="5">
        <f>ROUNDUP(Z52*Assumptions!$B$15/Assumptions!$B$10,0)</f>
        <v>1</v>
      </c>
      <c r="AH52" s="6">
        <f>AG52*Assumptions!$B$9</f>
        <v>400</v>
      </c>
      <c r="AI52" s="5" t="s">
        <v>60</v>
      </c>
      <c r="AJ52" s="6" t="s">
        <v>60</v>
      </c>
      <c r="AK52" s="5">
        <f>ROUNDUP(Z52*Assumptions!$B$16/Assumptions!$B$10,0)</f>
        <v>1</v>
      </c>
      <c r="AL52" s="6">
        <f>AK52*Assumptions!$B$9</f>
        <v>400</v>
      </c>
      <c r="AM52" s="5" t="s">
        <v>60</v>
      </c>
      <c r="AN52" s="6" t="s">
        <v>60</v>
      </c>
      <c r="AO52" s="5" t="s">
        <v>336</v>
      </c>
      <c r="AQ52" s="5">
        <f t="shared" si="5"/>
        <v>1</v>
      </c>
      <c r="AR52" s="5">
        <f>IF(R52&gt;9,Assumptions!$B$18,0)</f>
        <v>0</v>
      </c>
      <c r="AS52" s="5">
        <f>IF(OR(T52="se",T52="s"),Assumptions!$B$19,0)</f>
        <v>0</v>
      </c>
      <c r="AT52" s="5">
        <f>IF(ISBLANK(V52),0,Assumptions!$B$20)</f>
        <v>0</v>
      </c>
      <c r="AU52" s="5">
        <f>IF(W52&gt;0,Assumptions!$B$21,0)</f>
        <v>0</v>
      </c>
      <c r="AV52" s="5">
        <f>IF(OR(COUNT(SEARCH({"ih","ie"},D52)),COUNT(SEARCH({"profile","income","lim","lico","mbm"},O52))),Assumptions!$B$22,0)</f>
        <v>0</v>
      </c>
      <c r="AW52" s="5">
        <f>IF(OR(COUNT(SEARCH({"hsc","ih","sdc"},D52)),COUNT(SEARCH({"profile","dwelling","housing","construction","rooms","owner","rent"},O52))),Assumptions!$B$23,0)</f>
        <v>0</v>
      </c>
      <c r="AX52" s="5">
        <f>IF(OR(COUNT(SEARCH({"ied","ic","evm"},D52)),COUNT(SEARCH({"profile","immigr","birth","visible","citizen","generation"},O52))),1,0)</f>
        <v>0</v>
      </c>
      <c r="AY52" s="5">
        <f>IF(OR(COUNT(SEARCH({"fh","fhm","ms"},D52)),COUNT(SEARCH({"profile","common-law","marital","family","parent","child","same sex","living alone","household size"},O52))),Assumptions!$B$25,0)</f>
        <v>0</v>
      </c>
      <c r="AZ52" s="5">
        <f>IF(OR(COUNT(SEARCH({"as"},D52)),COUNT(SEARCH({"profile","age","elderly","child","senior"},O52))),Assumptions!$B$26,0)</f>
        <v>1</v>
      </c>
    </row>
    <row r="53" spans="1:52" ht="50.1" customHeight="1" x14ac:dyDescent="0.2">
      <c r="A53" s="5">
        <v>49</v>
      </c>
      <c r="B53" s="5">
        <v>2</v>
      </c>
      <c r="C53" s="10" t="s">
        <v>51</v>
      </c>
      <c r="D53" s="10" t="s">
        <v>139</v>
      </c>
      <c r="E53" s="5" t="s">
        <v>112</v>
      </c>
      <c r="F53" s="8">
        <f>IF(IF(AE53="NA",AC53,AE53)&gt;Assumptions!$B$11,0,1)</f>
        <v>0</v>
      </c>
      <c r="G53" s="8">
        <f t="shared" si="8"/>
        <v>1</v>
      </c>
      <c r="H53" s="8">
        <f>IF(IF(AI53="NA",AG53,AI53)&gt;Assumptions!$B$11,0,1)</f>
        <v>1</v>
      </c>
      <c r="I53" s="6">
        <f t="shared" si="1"/>
        <v>672.55</v>
      </c>
      <c r="J53" s="8">
        <f>IF(IF(AM53="NA",AK53,AM53)&gt;Assumptions!$B$11,0,1)</f>
        <v>1</v>
      </c>
      <c r="K53" s="6">
        <f t="shared" si="2"/>
        <v>1072.55</v>
      </c>
      <c r="L53" s="5">
        <f t="shared" si="3"/>
        <v>3</v>
      </c>
      <c r="M53" s="5">
        <v>0</v>
      </c>
      <c r="N53" s="34">
        <f t="shared" si="4"/>
        <v>0</v>
      </c>
      <c r="O53" s="10" t="s">
        <v>233</v>
      </c>
      <c r="P53" s="10" t="s">
        <v>234</v>
      </c>
      <c r="Q53" s="5" t="s">
        <v>151</v>
      </c>
      <c r="R53" s="9">
        <v>15</v>
      </c>
      <c r="S53" s="9" t="s">
        <v>57</v>
      </c>
      <c r="T53" s="9" t="s">
        <v>284</v>
      </c>
      <c r="X53" s="9" t="s">
        <v>61</v>
      </c>
      <c r="Y53" s="14" t="s">
        <v>371</v>
      </c>
      <c r="Z53" s="7">
        <v>62208</v>
      </c>
      <c r="AA53" s="26">
        <f t="shared" si="6"/>
        <v>0</v>
      </c>
      <c r="AB53" s="5" t="s">
        <v>59</v>
      </c>
      <c r="AC53" s="5">
        <f>ROUNDUP(Z53*Assumptions!$B$13/Assumptions!$B$10,0)</f>
        <v>7</v>
      </c>
      <c r="AD53" s="6">
        <f>AC53*Assumptions!$B$9</f>
        <v>2800</v>
      </c>
      <c r="AE53" s="5">
        <v>10</v>
      </c>
      <c r="AF53" s="6">
        <v>1326.41</v>
      </c>
      <c r="AG53" s="5">
        <f>ROUNDUP(Z53*Assumptions!$B$15/Assumptions!$B$10,0)</f>
        <v>1</v>
      </c>
      <c r="AH53" s="6">
        <f>AG53*Assumptions!$B$9</f>
        <v>400</v>
      </c>
      <c r="AI53" s="5">
        <v>1</v>
      </c>
      <c r="AJ53" s="6">
        <v>272.55</v>
      </c>
      <c r="AK53" s="5">
        <f>ROUNDUP(Z53*Assumptions!$B$16/Assumptions!$B$10,0)</f>
        <v>1</v>
      </c>
      <c r="AL53" s="6">
        <f>AK53*Assumptions!$B$9</f>
        <v>400</v>
      </c>
      <c r="AM53" s="5" t="s">
        <v>60</v>
      </c>
      <c r="AN53" s="6" t="s">
        <v>60</v>
      </c>
      <c r="AO53" s="5" t="s">
        <v>337</v>
      </c>
      <c r="AP53" s="5" t="s">
        <v>1047</v>
      </c>
      <c r="AQ53" s="5">
        <f t="shared" si="5"/>
        <v>1</v>
      </c>
      <c r="AR53" s="5">
        <f>IF(R53&gt;9,Assumptions!$B$18,0)</f>
        <v>1</v>
      </c>
      <c r="AS53" s="5">
        <f>IF(OR(T53="se",T53="s"),Assumptions!$B$19,0)</f>
        <v>0</v>
      </c>
      <c r="AT53" s="5">
        <f>IF(ISBLANK(V53),0,Assumptions!$B$20)</f>
        <v>0</v>
      </c>
      <c r="AU53" s="5">
        <f>IF(W53&gt;0,Assumptions!$B$21,0)</f>
        <v>0</v>
      </c>
      <c r="AV53" s="5">
        <f>IF(OR(COUNT(SEARCH({"ih","ie"},D53)),COUNT(SEARCH({"profile","income","lim","lico","mbm"},O53))),Assumptions!$B$22,0)</f>
        <v>0</v>
      </c>
      <c r="AW53" s="5">
        <f>IF(OR(COUNT(SEARCH({"hsc","ih","sdc"},D53)),COUNT(SEARCH({"profile","dwelling","housing","construction","rooms","owner","rent"},O53))),Assumptions!$B$23,0)</f>
        <v>0</v>
      </c>
      <c r="AX53" s="5">
        <f>IF(OR(COUNT(SEARCH({"ied","ic","evm"},D53)),COUNT(SEARCH({"profile","immigr","birth","visible","citizen","generation"},O53))),1,0)</f>
        <v>0</v>
      </c>
      <c r="AY53" s="5">
        <f>IF(OR(COUNT(SEARCH({"fh","fhm","ms"},D53)),COUNT(SEARCH({"profile","common-law","marital","family","parent","child","same sex","living alone","household size"},O53))),Assumptions!$B$25,0)</f>
        <v>1</v>
      </c>
      <c r="AZ53" s="5">
        <f>IF(OR(COUNT(SEARCH({"as"},D53)),COUNT(SEARCH({"profile","age","elderly","child","senior"},O53))),Assumptions!$B$26,0)</f>
        <v>1</v>
      </c>
    </row>
    <row r="54" spans="1:52" ht="50.1" customHeight="1" x14ac:dyDescent="0.2">
      <c r="A54" s="5">
        <v>50</v>
      </c>
      <c r="B54" s="5">
        <v>2</v>
      </c>
      <c r="C54" s="10" t="s">
        <v>51</v>
      </c>
      <c r="D54" s="10" t="s">
        <v>139</v>
      </c>
      <c r="E54" s="5" t="s">
        <v>113</v>
      </c>
      <c r="F54" s="8">
        <f>IF(IF(AE54="NA",AC54,AE54)&gt;Assumptions!$B$11,0,1)</f>
        <v>1</v>
      </c>
      <c r="G54" s="8">
        <f t="shared" si="8"/>
        <v>0</v>
      </c>
      <c r="H54" s="8">
        <f>IF(IF(AI54="NA",AG54,AI54)&gt;Assumptions!$B$11,0,1)</f>
        <v>1</v>
      </c>
      <c r="I54" s="6">
        <f t="shared" si="1"/>
        <v>1380.92</v>
      </c>
      <c r="J54" s="8">
        <f>IF(IF(AM54="NA",AK54,AM54)&gt;Assumptions!$B$11,0,1)</f>
        <v>1</v>
      </c>
      <c r="K54" s="6">
        <f t="shared" si="2"/>
        <v>1780.92</v>
      </c>
      <c r="L54" s="5">
        <f t="shared" si="3"/>
        <v>1</v>
      </c>
      <c r="M54" s="5">
        <v>0</v>
      </c>
      <c r="N54" s="34">
        <f t="shared" si="4"/>
        <v>0</v>
      </c>
      <c r="O54" s="10" t="s">
        <v>235</v>
      </c>
      <c r="P54" s="10" t="s">
        <v>236</v>
      </c>
      <c r="Q54" s="5" t="s">
        <v>60</v>
      </c>
      <c r="R54" s="9">
        <v>-99</v>
      </c>
      <c r="S54" s="9" t="s">
        <v>57</v>
      </c>
      <c r="T54" s="9" t="s">
        <v>416</v>
      </c>
      <c r="X54" s="9" t="s">
        <v>61</v>
      </c>
      <c r="Y54" s="14" t="s">
        <v>372</v>
      </c>
      <c r="Z54" s="7">
        <v>2688</v>
      </c>
      <c r="AA54" s="26">
        <f t="shared" si="6"/>
        <v>0</v>
      </c>
      <c r="AB54" s="5" t="s">
        <v>59</v>
      </c>
      <c r="AC54" s="5">
        <f>ROUNDUP(Z54*Assumptions!$B$13/Assumptions!$B$10,0)</f>
        <v>1</v>
      </c>
      <c r="AD54" s="6">
        <f>AC54*Assumptions!$B$9</f>
        <v>400</v>
      </c>
      <c r="AE54" s="5">
        <v>1</v>
      </c>
      <c r="AF54" s="6">
        <v>690.46</v>
      </c>
      <c r="AG54" s="5">
        <f>ROUNDUP(Z54*Assumptions!$B$15/Assumptions!$B$10,0)</f>
        <v>1</v>
      </c>
      <c r="AH54" s="6">
        <f>AG54*Assumptions!$B$9</f>
        <v>400</v>
      </c>
      <c r="AI54" s="5">
        <v>1</v>
      </c>
      <c r="AJ54" s="6">
        <v>690.46</v>
      </c>
      <c r="AK54" s="5">
        <f>ROUNDUP(Z54*Assumptions!$B$16/Assumptions!$B$10,0)</f>
        <v>1</v>
      </c>
      <c r="AL54" s="6">
        <f>AK54*Assumptions!$B$9</f>
        <v>400</v>
      </c>
      <c r="AM54" s="5" t="s">
        <v>60</v>
      </c>
      <c r="AN54" s="6" t="s">
        <v>60</v>
      </c>
      <c r="AO54" s="5" t="s">
        <v>338</v>
      </c>
      <c r="AQ54" s="5">
        <f t="shared" si="5"/>
        <v>1</v>
      </c>
      <c r="AR54" s="5">
        <f>IF(R54&gt;9,Assumptions!$B$18,0)</f>
        <v>0</v>
      </c>
      <c r="AS54" s="5">
        <f>IF(OR(T54="se",T54="s"),Assumptions!$B$19,0)</f>
        <v>0</v>
      </c>
      <c r="AT54" s="5">
        <f>IF(ISBLANK(V54),0,Assumptions!$B$20)</f>
        <v>0</v>
      </c>
      <c r="AU54" s="5">
        <f>IF(W54&gt;0,Assumptions!$B$21,0)</f>
        <v>0</v>
      </c>
      <c r="AV54" s="5">
        <f>IF(OR(COUNT(SEARCH({"ih","ie"},D54)),COUNT(SEARCH({"profile","income","lim","lico","mbm"},O54))),Assumptions!$B$22,0)</f>
        <v>0</v>
      </c>
      <c r="AW54" s="5">
        <f>IF(OR(COUNT(SEARCH({"hsc","ih","sdc"},D54)),COUNT(SEARCH({"profile","dwelling","housing","construction","rooms","owner","rent"},O54))),Assumptions!$B$23,0)</f>
        <v>0</v>
      </c>
      <c r="AX54" s="5">
        <f>IF(OR(COUNT(SEARCH({"ied","ic","evm"},D54)),COUNT(SEARCH({"profile","immigr","birth","visible","citizen","generation"},O54))),1,0)</f>
        <v>0</v>
      </c>
      <c r="AY54" s="5">
        <f>IF(OR(COUNT(SEARCH({"fh","fhm","ms"},D54)),COUNT(SEARCH({"profile","common-law","marital","family","parent","child","same sex","living alone","household size"},O54))),Assumptions!$B$25,0)</f>
        <v>0</v>
      </c>
      <c r="AZ54" s="5">
        <f>IF(OR(COUNT(SEARCH({"as"},D54)),COUNT(SEARCH({"profile","age","elderly","child","senior"},O54))),Assumptions!$B$26,0)</f>
        <v>1</v>
      </c>
    </row>
    <row r="55" spans="1:52" ht="50.1" customHeight="1" x14ac:dyDescent="0.2">
      <c r="A55" s="5">
        <v>51</v>
      </c>
      <c r="B55" s="5">
        <v>2</v>
      </c>
      <c r="C55" s="10" t="s">
        <v>51</v>
      </c>
      <c r="D55" s="10" t="s">
        <v>139</v>
      </c>
      <c r="E55" s="5" t="s">
        <v>114</v>
      </c>
      <c r="F55" s="8">
        <f>IF(IF(AE55="NA",AC55,AE55)&gt;Assumptions!$B$11,0,1)</f>
        <v>0</v>
      </c>
      <c r="G55" s="8">
        <f t="shared" si="8"/>
        <v>0</v>
      </c>
      <c r="H55" s="8">
        <f>IF(IF(AI55="NA",AG55,AI55)&gt;Assumptions!$B$11,0,1)</f>
        <v>0</v>
      </c>
      <c r="I55" s="6">
        <f t="shared" si="1"/>
        <v>0</v>
      </c>
      <c r="J55" s="8">
        <f>IF(IF(AM55="NA",AK55,AM55)&gt;Assumptions!$B$11,0,1)</f>
        <v>1</v>
      </c>
      <c r="K55" s="6">
        <f t="shared" si="2"/>
        <v>400</v>
      </c>
      <c r="L55" s="5">
        <f t="shared" si="3"/>
        <v>0</v>
      </c>
      <c r="M55" s="5">
        <v>0</v>
      </c>
      <c r="N55" s="34">
        <f t="shared" si="4"/>
        <v>0</v>
      </c>
      <c r="O55" s="10" t="s">
        <v>237</v>
      </c>
      <c r="P55" s="10" t="s">
        <v>238</v>
      </c>
      <c r="Q55" s="5" t="s">
        <v>385</v>
      </c>
      <c r="R55" s="9">
        <v>86</v>
      </c>
      <c r="S55" s="9" t="s">
        <v>57</v>
      </c>
      <c r="T55" s="9" t="s">
        <v>285</v>
      </c>
      <c r="U55" s="9" t="s">
        <v>1039</v>
      </c>
      <c r="X55" s="9" t="s">
        <v>61</v>
      </c>
      <c r="Y55" s="14" t="s">
        <v>373</v>
      </c>
      <c r="Z55" s="7">
        <v>66096</v>
      </c>
      <c r="AA55" s="26">
        <f t="shared" si="6"/>
        <v>0</v>
      </c>
      <c r="AB55" s="5" t="s">
        <v>59</v>
      </c>
      <c r="AC55" s="5">
        <f>ROUNDUP(Z55*Assumptions!$B$13/Assumptions!$B$10,0)</f>
        <v>8</v>
      </c>
      <c r="AD55" s="6">
        <f>AC55*Assumptions!$B$9</f>
        <v>3200</v>
      </c>
      <c r="AE55" s="5">
        <v>17</v>
      </c>
      <c r="AF55" s="6">
        <v>2089.5500000000002</v>
      </c>
      <c r="AG55" s="5">
        <f>ROUNDUP(Z55*Assumptions!$B$15/Assumptions!$B$10,0)</f>
        <v>1</v>
      </c>
      <c r="AH55" s="6">
        <f>AG55*Assumptions!$B$9</f>
        <v>400</v>
      </c>
      <c r="AI55" s="5">
        <v>4</v>
      </c>
      <c r="AJ55" s="6">
        <v>672.29</v>
      </c>
      <c r="AK55" s="5">
        <f>ROUNDUP(Z55*Assumptions!$B$16/Assumptions!$B$10,0)</f>
        <v>1</v>
      </c>
      <c r="AL55" s="6">
        <f>AK55*Assumptions!$B$9</f>
        <v>400</v>
      </c>
      <c r="AM55" s="5" t="s">
        <v>60</v>
      </c>
      <c r="AN55" s="6" t="s">
        <v>60</v>
      </c>
      <c r="AO55" s="5" t="s">
        <v>339</v>
      </c>
      <c r="AQ55" s="5">
        <f t="shared" si="5"/>
        <v>0</v>
      </c>
      <c r="AR55" s="5">
        <f>IF(R55&gt;9,Assumptions!$B$18,0)</f>
        <v>1</v>
      </c>
      <c r="AS55" s="5">
        <f>IF(OR(T55="se",T55="s"),Assumptions!$B$19,0)</f>
        <v>1</v>
      </c>
      <c r="AT55" s="5">
        <f>IF(ISBLANK(V55),0,Assumptions!$B$20)</f>
        <v>0</v>
      </c>
      <c r="AU55" s="5">
        <f>IF(W55&gt;0,Assumptions!$B$21,0)</f>
        <v>0</v>
      </c>
      <c r="AV55" s="5">
        <f>IF(OR(COUNT(SEARCH({"ih","ie"},D55)),COUNT(SEARCH({"profile","income","lim","lico","mbm"},O55))),Assumptions!$B$22,0)</f>
        <v>0</v>
      </c>
      <c r="AW55" s="5">
        <f>IF(OR(COUNT(SEARCH({"hsc","ih","sdc"},D55)),COUNT(SEARCH({"profile","dwelling","housing","construction","rooms","owner","rent"},O55))),Assumptions!$B$23,0)</f>
        <v>0</v>
      </c>
      <c r="AX55" s="5">
        <f>IF(OR(COUNT(SEARCH({"ied","ic","evm"},D55)),COUNT(SEARCH({"profile","immigr","birth","visible","citizen","generation"},O55))),1,0)</f>
        <v>0</v>
      </c>
      <c r="AY55" s="5">
        <f>IF(OR(COUNT(SEARCH({"fh","fhm","ms"},D55)),COUNT(SEARCH({"profile","common-law","marital","family","parent","child","same sex","living alone","household size"},O55))),Assumptions!$B$25,0)</f>
        <v>1</v>
      </c>
      <c r="AZ55" s="5">
        <f>IF(OR(COUNT(SEARCH({"as"},D55)),COUNT(SEARCH({"profile","age","elderly","child","senior"},O55))),Assumptions!$B$26,0)</f>
        <v>1</v>
      </c>
    </row>
    <row r="56" spans="1:52" ht="50.1" customHeight="1" x14ac:dyDescent="0.2">
      <c r="A56" s="5">
        <v>52</v>
      </c>
      <c r="B56" s="5">
        <v>2</v>
      </c>
      <c r="C56" s="10" t="s">
        <v>51</v>
      </c>
      <c r="D56" s="10" t="s">
        <v>139</v>
      </c>
      <c r="E56" s="5" t="s">
        <v>115</v>
      </c>
      <c r="F56" s="8">
        <f>IF(IF(AE56="NA",AC56,AE56)&gt;Assumptions!$B$11,0,1)</f>
        <v>1</v>
      </c>
      <c r="G56" s="8">
        <f t="shared" si="8"/>
        <v>0</v>
      </c>
      <c r="H56" s="8">
        <f>IF(IF(AI56="NA",AG56,AI56)&gt;Assumptions!$B$11,0,1)</f>
        <v>1</v>
      </c>
      <c r="I56" s="6">
        <f t="shared" si="1"/>
        <v>1380.92</v>
      </c>
      <c r="J56" s="8">
        <f>IF(IF(AM56="NA",AK56,AM56)&gt;Assumptions!$B$11,0,1)</f>
        <v>1</v>
      </c>
      <c r="K56" s="6">
        <f t="shared" si="2"/>
        <v>1780.92</v>
      </c>
      <c r="L56" s="5">
        <f t="shared" si="3"/>
        <v>1</v>
      </c>
      <c r="M56" s="5">
        <v>0</v>
      </c>
      <c r="N56" s="34">
        <f t="shared" si="4"/>
        <v>0</v>
      </c>
      <c r="O56" s="10" t="s">
        <v>239</v>
      </c>
      <c r="P56" s="10" t="s">
        <v>240</v>
      </c>
      <c r="Q56" s="5" t="s">
        <v>60</v>
      </c>
      <c r="R56" s="9">
        <v>-99</v>
      </c>
      <c r="S56" s="9" t="s">
        <v>57</v>
      </c>
      <c r="T56" s="9" t="s">
        <v>416</v>
      </c>
      <c r="X56" s="9" t="s">
        <v>61</v>
      </c>
      <c r="Y56" s="14" t="s">
        <v>374</v>
      </c>
      <c r="Z56" s="7">
        <v>2856</v>
      </c>
      <c r="AA56" s="26">
        <f t="shared" si="6"/>
        <v>0</v>
      </c>
      <c r="AB56" s="5" t="s">
        <v>59</v>
      </c>
      <c r="AC56" s="5">
        <f>ROUNDUP(Z56*Assumptions!$B$13/Assumptions!$B$10,0)</f>
        <v>1</v>
      </c>
      <c r="AD56" s="6">
        <f>AC56*Assumptions!$B$9</f>
        <v>400</v>
      </c>
      <c r="AE56" s="5">
        <v>1</v>
      </c>
      <c r="AF56" s="6">
        <v>690.46</v>
      </c>
      <c r="AG56" s="5">
        <f>ROUNDUP(Z56*Assumptions!$B$15/Assumptions!$B$10,0)</f>
        <v>1</v>
      </c>
      <c r="AH56" s="6">
        <f>AG56*Assumptions!$B$9</f>
        <v>400</v>
      </c>
      <c r="AI56" s="5">
        <v>1</v>
      </c>
      <c r="AJ56" s="6">
        <v>690.46</v>
      </c>
      <c r="AK56" s="5">
        <f>ROUNDUP(Z56*Assumptions!$B$16/Assumptions!$B$10,0)</f>
        <v>1</v>
      </c>
      <c r="AL56" s="6">
        <f>AK56*Assumptions!$B$9</f>
        <v>400</v>
      </c>
      <c r="AM56" s="5" t="s">
        <v>60</v>
      </c>
      <c r="AN56" s="6" t="s">
        <v>60</v>
      </c>
      <c r="AO56" s="5" t="s">
        <v>340</v>
      </c>
      <c r="AQ56" s="5">
        <f t="shared" si="5"/>
        <v>1</v>
      </c>
      <c r="AR56" s="5">
        <f>IF(R56&gt;9,Assumptions!$B$18,0)</f>
        <v>0</v>
      </c>
      <c r="AS56" s="5">
        <f>IF(OR(T56="se",T56="s"),Assumptions!$B$19,0)</f>
        <v>0</v>
      </c>
      <c r="AT56" s="5">
        <f>IF(ISBLANK(V56),0,Assumptions!$B$20)</f>
        <v>0</v>
      </c>
      <c r="AU56" s="5">
        <f>IF(W56&gt;0,Assumptions!$B$21,0)</f>
        <v>0</v>
      </c>
      <c r="AV56" s="5">
        <f>IF(OR(COUNT(SEARCH({"ih","ie"},D56)),COUNT(SEARCH({"profile","income","lim","lico","mbm"},O56))),Assumptions!$B$22,0)</f>
        <v>0</v>
      </c>
      <c r="AW56" s="5">
        <f>IF(OR(COUNT(SEARCH({"hsc","ih","sdc"},D56)),COUNT(SEARCH({"profile","dwelling","housing","construction","rooms","owner","rent"},O56))),Assumptions!$B$23,0)</f>
        <v>0</v>
      </c>
      <c r="AX56" s="5">
        <f>IF(OR(COUNT(SEARCH({"ied","ic","evm"},D56)),COUNT(SEARCH({"profile","immigr","birth","visible","citizen","generation"},O56))),1,0)</f>
        <v>0</v>
      </c>
      <c r="AY56" s="5">
        <f>IF(OR(COUNT(SEARCH({"fh","fhm","ms"},D56)),COUNT(SEARCH({"profile","common-law","marital","family","parent","child","same sex","living alone","household size"},O56))),Assumptions!$B$25,0)</f>
        <v>0</v>
      </c>
      <c r="AZ56" s="5">
        <f>IF(OR(COUNT(SEARCH({"as"},D56)),COUNT(SEARCH({"profile","age","elderly","child","senior"},O56))),Assumptions!$B$26,0)</f>
        <v>1</v>
      </c>
    </row>
    <row r="57" spans="1:52" ht="50.1" customHeight="1" x14ac:dyDescent="0.2">
      <c r="A57" s="5">
        <v>53</v>
      </c>
      <c r="B57" s="5">
        <v>2</v>
      </c>
      <c r="C57" s="10" t="s">
        <v>51</v>
      </c>
      <c r="D57" s="10" t="s">
        <v>139</v>
      </c>
      <c r="E57" s="5" t="s">
        <v>116</v>
      </c>
      <c r="F57" s="8">
        <f>IF(IF(AE57="NA",AC57,AE57)&gt;Assumptions!$B$11,0,1)</f>
        <v>1</v>
      </c>
      <c r="G57" s="8">
        <f t="shared" si="8"/>
        <v>0</v>
      </c>
      <c r="H57" s="8">
        <f>IF(IF(AI57="NA",AG57,AI57)&gt;Assumptions!$B$11,0,1)</f>
        <v>1</v>
      </c>
      <c r="I57" s="6">
        <f t="shared" si="1"/>
        <v>545.1</v>
      </c>
      <c r="J57" s="8">
        <f>IF(IF(AM57="NA",AK57,AM57)&gt;Assumptions!$B$11,0,1)</f>
        <v>1</v>
      </c>
      <c r="K57" s="6">
        <f t="shared" si="2"/>
        <v>945.1</v>
      </c>
      <c r="L57" s="5">
        <f t="shared" si="3"/>
        <v>1</v>
      </c>
      <c r="M57" s="5">
        <v>0</v>
      </c>
      <c r="N57" s="34">
        <f t="shared" si="4"/>
        <v>0</v>
      </c>
      <c r="O57" s="10" t="s">
        <v>241</v>
      </c>
      <c r="P57" s="10" t="s">
        <v>242</v>
      </c>
      <c r="Q57" s="5" t="s">
        <v>152</v>
      </c>
      <c r="R57" s="9">
        <v>2</v>
      </c>
      <c r="S57" s="9" t="s">
        <v>57</v>
      </c>
      <c r="T57" s="9" t="s">
        <v>284</v>
      </c>
      <c r="X57" s="9" t="s">
        <v>61</v>
      </c>
      <c r="Y57" s="14" t="s">
        <v>374</v>
      </c>
      <c r="Z57" s="7">
        <v>5712</v>
      </c>
      <c r="AA57" s="26">
        <f t="shared" si="6"/>
        <v>0</v>
      </c>
      <c r="AB57" s="5" t="s">
        <v>286</v>
      </c>
      <c r="AC57" s="5">
        <f>ROUNDUP(Z57*Assumptions!$B$13/Assumptions!$B$10,0)</f>
        <v>1</v>
      </c>
      <c r="AD57" s="6">
        <f>AC57*Assumptions!$B$9</f>
        <v>400</v>
      </c>
      <c r="AE57" s="5">
        <v>1</v>
      </c>
      <c r="AF57" s="6">
        <v>272.55</v>
      </c>
      <c r="AG57" s="5">
        <f>ROUNDUP(Z57*Assumptions!$B$15/Assumptions!$B$10,0)</f>
        <v>1</v>
      </c>
      <c r="AH57" s="6">
        <f>AG57*Assumptions!$B$9</f>
        <v>400</v>
      </c>
      <c r="AI57" s="5">
        <v>1</v>
      </c>
      <c r="AJ57" s="6">
        <v>272.55</v>
      </c>
      <c r="AK57" s="5">
        <f>ROUNDUP(Z57*Assumptions!$B$16/Assumptions!$B$10,0)</f>
        <v>1</v>
      </c>
      <c r="AL57" s="6">
        <f>AK57*Assumptions!$B$9</f>
        <v>400</v>
      </c>
      <c r="AM57" s="5" t="s">
        <v>60</v>
      </c>
      <c r="AN57" s="6" t="s">
        <v>60</v>
      </c>
      <c r="AO57" s="5" t="s">
        <v>341</v>
      </c>
      <c r="AQ57" s="5">
        <f t="shared" si="5"/>
        <v>1</v>
      </c>
      <c r="AR57" s="5">
        <f>IF(R57&gt;9,Assumptions!$B$18,0)</f>
        <v>0</v>
      </c>
      <c r="AS57" s="5">
        <f>IF(OR(T57="se",T57="s"),Assumptions!$B$19,0)</f>
        <v>0</v>
      </c>
      <c r="AT57" s="5">
        <f>IF(ISBLANK(V57),0,Assumptions!$B$20)</f>
        <v>0</v>
      </c>
      <c r="AU57" s="5">
        <f>IF(W57&gt;0,Assumptions!$B$21,0)</f>
        <v>0</v>
      </c>
      <c r="AV57" s="5">
        <f>IF(OR(COUNT(SEARCH({"ih","ie"},D57)),COUNT(SEARCH({"profile","income","lim","lico","mbm"},O57))),Assumptions!$B$22,0)</f>
        <v>0</v>
      </c>
      <c r="AW57" s="5">
        <f>IF(OR(COUNT(SEARCH({"hsc","ih","sdc"},D57)),COUNT(SEARCH({"profile","dwelling","housing","construction","rooms","owner","rent"},O57))),Assumptions!$B$23,0)</f>
        <v>0</v>
      </c>
      <c r="AX57" s="5">
        <f>IF(OR(COUNT(SEARCH({"ied","ic","evm"},D57)),COUNT(SEARCH({"profile","immigr","birth","visible","citizen","generation"},O57))),1,0)</f>
        <v>0</v>
      </c>
      <c r="AY57" s="5">
        <f>IF(OR(COUNT(SEARCH({"fh","fhm","ms"},D57)),COUNT(SEARCH({"profile","common-law","marital","family","parent","child","same sex","living alone","household size"},O57))),Assumptions!$B$25,0)</f>
        <v>0</v>
      </c>
      <c r="AZ57" s="5">
        <f>IF(OR(COUNT(SEARCH({"as"},D57)),COUNT(SEARCH({"profile","age","elderly","child","senior"},O57))),Assumptions!$B$26,0)</f>
        <v>1</v>
      </c>
    </row>
    <row r="58" spans="1:52" ht="50.1" customHeight="1" x14ac:dyDescent="0.2">
      <c r="A58" s="5">
        <v>54</v>
      </c>
      <c r="B58" s="5">
        <v>2</v>
      </c>
      <c r="C58" s="10" t="s">
        <v>51</v>
      </c>
      <c r="D58" s="10" t="s">
        <v>139</v>
      </c>
      <c r="E58" s="5" t="s">
        <v>117</v>
      </c>
      <c r="F58" s="8">
        <f>IF(IF(AE58="NA",AC58,AE58)&gt;Assumptions!$B$11,0,1)</f>
        <v>1</v>
      </c>
      <c r="G58" s="8">
        <f t="shared" si="8"/>
        <v>0</v>
      </c>
      <c r="H58" s="8">
        <f>IF(IF(AI58="NA",AG58,AI58)&gt;Assumptions!$B$11,0,1)</f>
        <v>1</v>
      </c>
      <c r="I58" s="6">
        <f t="shared" si="1"/>
        <v>545.1</v>
      </c>
      <c r="J58" s="8">
        <f>IF(IF(AM58="NA",AK58,AM58)&gt;Assumptions!$B$11,0,1)</f>
        <v>1</v>
      </c>
      <c r="K58" s="6">
        <f t="shared" si="2"/>
        <v>945.1</v>
      </c>
      <c r="L58" s="5">
        <f t="shared" si="3"/>
        <v>1</v>
      </c>
      <c r="M58" s="5">
        <v>0</v>
      </c>
      <c r="N58" s="34">
        <f t="shared" si="4"/>
        <v>0</v>
      </c>
      <c r="O58" s="10" t="s">
        <v>243</v>
      </c>
      <c r="P58" s="10" t="s">
        <v>244</v>
      </c>
      <c r="Q58" s="5" t="s">
        <v>153</v>
      </c>
      <c r="R58" s="9">
        <v>2</v>
      </c>
      <c r="S58" s="9" t="s">
        <v>57</v>
      </c>
      <c r="T58" s="9" t="s">
        <v>284</v>
      </c>
      <c r="X58" s="9" t="s">
        <v>61</v>
      </c>
      <c r="Y58" s="14" t="s">
        <v>372</v>
      </c>
      <c r="Z58" s="7">
        <v>5376</v>
      </c>
      <c r="AA58" s="26">
        <f t="shared" si="6"/>
        <v>0</v>
      </c>
      <c r="AB58" s="5" t="s">
        <v>286</v>
      </c>
      <c r="AC58" s="5">
        <f>ROUNDUP(Z58*Assumptions!$B$13/Assumptions!$B$10,0)</f>
        <v>1</v>
      </c>
      <c r="AD58" s="6">
        <f>AC58*Assumptions!$B$9</f>
        <v>400</v>
      </c>
      <c r="AE58" s="5">
        <v>1</v>
      </c>
      <c r="AF58" s="6">
        <v>272.55</v>
      </c>
      <c r="AG58" s="5">
        <f>ROUNDUP(Z58*Assumptions!$B$15/Assumptions!$B$10,0)</f>
        <v>1</v>
      </c>
      <c r="AH58" s="6">
        <f>AG58*Assumptions!$B$9</f>
        <v>400</v>
      </c>
      <c r="AI58" s="5">
        <v>1</v>
      </c>
      <c r="AJ58" s="6">
        <v>272.55</v>
      </c>
      <c r="AK58" s="5">
        <f>ROUNDUP(Z58*Assumptions!$B$16/Assumptions!$B$10,0)</f>
        <v>1</v>
      </c>
      <c r="AL58" s="6">
        <f>AK58*Assumptions!$B$9</f>
        <v>400</v>
      </c>
      <c r="AM58" s="5" t="s">
        <v>60</v>
      </c>
      <c r="AN58" s="6" t="s">
        <v>60</v>
      </c>
      <c r="AO58" s="5" t="s">
        <v>342</v>
      </c>
      <c r="AQ58" s="5">
        <f t="shared" si="5"/>
        <v>1</v>
      </c>
      <c r="AR58" s="5">
        <f>IF(R58&gt;9,Assumptions!$B$18,0)</f>
        <v>0</v>
      </c>
      <c r="AS58" s="5">
        <f>IF(OR(T58="se",T58="s"),Assumptions!$B$19,0)</f>
        <v>0</v>
      </c>
      <c r="AT58" s="5">
        <f>IF(ISBLANK(V58),0,Assumptions!$B$20)</f>
        <v>0</v>
      </c>
      <c r="AU58" s="5">
        <f>IF(W58&gt;0,Assumptions!$B$21,0)</f>
        <v>0</v>
      </c>
      <c r="AV58" s="5">
        <f>IF(OR(COUNT(SEARCH({"ih","ie"},D58)),COUNT(SEARCH({"profile","income","lim","lico","mbm"},O58))),Assumptions!$B$22,0)</f>
        <v>0</v>
      </c>
      <c r="AW58" s="5">
        <f>IF(OR(COUNT(SEARCH({"hsc","ih","sdc"},D58)),COUNT(SEARCH({"profile","dwelling","housing","construction","rooms","owner","rent"},O58))),Assumptions!$B$23,0)</f>
        <v>0</v>
      </c>
      <c r="AX58" s="5">
        <f>IF(OR(COUNT(SEARCH({"ied","ic","evm"},D58)),COUNT(SEARCH({"profile","immigr","birth","visible","citizen","generation"},O58))),1,0)</f>
        <v>0</v>
      </c>
      <c r="AY58" s="5">
        <f>IF(OR(COUNT(SEARCH({"fh","fhm","ms"},D58)),COUNT(SEARCH({"profile","common-law","marital","family","parent","child","same sex","living alone","household size"},O58))),Assumptions!$B$25,0)</f>
        <v>0</v>
      </c>
      <c r="AZ58" s="5">
        <f>IF(OR(COUNT(SEARCH({"as"},D58)),COUNT(SEARCH({"profile","age","elderly","child","senior"},O58))),Assumptions!$B$26,0)</f>
        <v>1</v>
      </c>
    </row>
    <row r="59" spans="1:52" ht="50.1" customHeight="1" x14ac:dyDescent="0.2">
      <c r="A59" s="5">
        <v>55</v>
      </c>
      <c r="B59" s="5">
        <v>2</v>
      </c>
      <c r="C59" s="10" t="s">
        <v>51</v>
      </c>
      <c r="D59" s="10" t="s">
        <v>140</v>
      </c>
      <c r="E59" s="5" t="s">
        <v>118</v>
      </c>
      <c r="F59" s="8">
        <f>IF(IF(AE59="NA",AC59,AE59)&gt;Assumptions!$B$11,0,1)</f>
        <v>0</v>
      </c>
      <c r="G59" s="8">
        <f t="shared" si="8"/>
        <v>0</v>
      </c>
      <c r="H59" s="8">
        <f>IF(IF(AI59="NA",AG59,AI59)&gt;Assumptions!$B$11,0,1)</f>
        <v>0</v>
      </c>
      <c r="I59" s="6">
        <f t="shared" si="1"/>
        <v>0</v>
      </c>
      <c r="J59" s="8">
        <f>IF(IF(AM59="NA",AK59,AM59)&gt;Assumptions!$B$11,0,1)</f>
        <v>0</v>
      </c>
      <c r="K59" s="6">
        <f t="shared" si="2"/>
        <v>0</v>
      </c>
      <c r="L59" s="5">
        <f t="shared" si="3"/>
        <v>3</v>
      </c>
      <c r="M59" s="5">
        <v>0</v>
      </c>
      <c r="N59" s="34">
        <f t="shared" si="4"/>
        <v>0</v>
      </c>
      <c r="O59" s="10" t="s">
        <v>245</v>
      </c>
      <c r="P59" s="10" t="s">
        <v>246</v>
      </c>
      <c r="Q59" s="5" t="s">
        <v>60</v>
      </c>
      <c r="R59" s="9">
        <v>-99</v>
      </c>
      <c r="S59" s="9" t="s">
        <v>57</v>
      </c>
      <c r="T59" s="9" t="s">
        <v>416</v>
      </c>
      <c r="X59" s="9" t="s">
        <v>61</v>
      </c>
      <c r="Y59" s="14" t="s">
        <v>375</v>
      </c>
      <c r="Z59" s="7">
        <v>211200</v>
      </c>
      <c r="AA59" s="26">
        <f t="shared" si="6"/>
        <v>1</v>
      </c>
      <c r="AB59" s="5" t="s">
        <v>59</v>
      </c>
      <c r="AC59" s="5">
        <f>ROUNDUP(Z59*Assumptions!$B$13/Assumptions!$B$10,0)</f>
        <v>24</v>
      </c>
      <c r="AD59" s="6">
        <f>AC59*Assumptions!$B$9</f>
        <v>9600</v>
      </c>
      <c r="AE59" s="5">
        <v>32</v>
      </c>
      <c r="AF59" s="6">
        <v>3724.85</v>
      </c>
      <c r="AG59" s="5">
        <f>ROUNDUP(Z59*Assumptions!$B$15/Assumptions!$B$10,0)</f>
        <v>3</v>
      </c>
      <c r="AH59" s="6">
        <f>AG59*Assumptions!$B$9</f>
        <v>1200</v>
      </c>
      <c r="AI59" s="5">
        <v>4</v>
      </c>
      <c r="AJ59" s="6">
        <v>672.29</v>
      </c>
      <c r="AK59" s="5">
        <f>ROUNDUP(Z59*Assumptions!$B$16/Assumptions!$B$10,0)</f>
        <v>4</v>
      </c>
      <c r="AL59" s="6">
        <f>AK59*Assumptions!$B$9</f>
        <v>1600</v>
      </c>
      <c r="AM59" s="5" t="s">
        <v>60</v>
      </c>
      <c r="AN59" s="6" t="s">
        <v>60</v>
      </c>
      <c r="AO59" s="5" t="s">
        <v>343</v>
      </c>
      <c r="AQ59" s="5">
        <f t="shared" si="5"/>
        <v>1</v>
      </c>
      <c r="AR59" s="5">
        <f>IF(R59&gt;9,Assumptions!$B$18,0)</f>
        <v>0</v>
      </c>
      <c r="AS59" s="5">
        <f>IF(OR(T59="se",T59="s"),Assumptions!$B$19,0)</f>
        <v>0</v>
      </c>
      <c r="AT59" s="5">
        <f>IF(ISBLANK(V59),0,Assumptions!$B$20)</f>
        <v>0</v>
      </c>
      <c r="AU59" s="5">
        <f>IF(W59&gt;0,Assumptions!$B$21,0)</f>
        <v>0</v>
      </c>
      <c r="AV59" s="5">
        <f>IF(OR(COUNT(SEARCH({"ih","ie"},D59)),COUNT(SEARCH({"profile","income","lim","lico","mbm"},O59))),Assumptions!$B$22,0)</f>
        <v>1</v>
      </c>
      <c r="AW59" s="5">
        <f>IF(OR(COUNT(SEARCH({"hsc","ih","sdc"},D59)),COUNT(SEARCH({"profile","dwelling","housing","construction","rooms","owner","rent"},O59))),Assumptions!$B$23,0)</f>
        <v>1</v>
      </c>
      <c r="AX59" s="5">
        <f>IF(OR(COUNT(SEARCH({"ied","ic","evm"},D59)),COUNT(SEARCH({"profile","immigr","birth","visible","citizen","generation"},O59))),1,0)</f>
        <v>0</v>
      </c>
      <c r="AY59" s="5">
        <f>IF(OR(COUNT(SEARCH({"fh","fhm","ms"},D59)),COUNT(SEARCH({"profile","common-law","marital","family","parent","child","same sex","living alone","household size"},O59))),Assumptions!$B$25,0)</f>
        <v>1</v>
      </c>
      <c r="AZ59" s="5">
        <f>IF(OR(COUNT(SEARCH({"as"},D59)),COUNT(SEARCH({"profile","age","elderly","child","senior"},O59))),Assumptions!$B$26,0)</f>
        <v>0</v>
      </c>
    </row>
    <row r="60" spans="1:52" ht="50.1" customHeight="1" x14ac:dyDescent="0.2">
      <c r="A60" s="5">
        <v>56</v>
      </c>
      <c r="B60" s="5">
        <v>2</v>
      </c>
      <c r="C60" s="10" t="s">
        <v>51</v>
      </c>
      <c r="D60" s="10" t="s">
        <v>140</v>
      </c>
      <c r="E60" s="5" t="s">
        <v>119</v>
      </c>
      <c r="F60" s="8">
        <f>IF(IF(AE60="NA",AC60,AE60)&gt;Assumptions!$B$11,0,1)</f>
        <v>0</v>
      </c>
      <c r="G60" s="8">
        <f t="shared" si="8"/>
        <v>0</v>
      </c>
      <c r="H60" s="8">
        <f>IF(IF(AI60="NA",AG60,AI60)&gt;Assumptions!$B$11,0,1)</f>
        <v>0</v>
      </c>
      <c r="I60" s="6">
        <f t="shared" si="1"/>
        <v>0</v>
      </c>
      <c r="J60" s="8">
        <f>IF(IF(AM60="NA",AK60,AM60)&gt;Assumptions!$B$11,0,1)</f>
        <v>0</v>
      </c>
      <c r="K60" s="6">
        <f t="shared" si="2"/>
        <v>0</v>
      </c>
      <c r="L60" s="5">
        <f t="shared" si="3"/>
        <v>3</v>
      </c>
      <c r="M60" s="5">
        <v>0</v>
      </c>
      <c r="N60" s="34">
        <f t="shared" si="4"/>
        <v>0</v>
      </c>
      <c r="O60" s="10" t="s">
        <v>247</v>
      </c>
      <c r="P60" s="10" t="s">
        <v>248</v>
      </c>
      <c r="Q60" s="5" t="s">
        <v>60</v>
      </c>
      <c r="R60" s="9">
        <v>-99</v>
      </c>
      <c r="S60" s="9" t="s">
        <v>57</v>
      </c>
      <c r="T60" s="9" t="s">
        <v>416</v>
      </c>
      <c r="X60" s="9" t="s">
        <v>61</v>
      </c>
      <c r="Y60" s="14" t="s">
        <v>375</v>
      </c>
      <c r="Z60" s="7">
        <v>897600</v>
      </c>
      <c r="AA60" s="26">
        <f t="shared" si="6"/>
        <v>1</v>
      </c>
      <c r="AB60" s="5" t="s">
        <v>59</v>
      </c>
      <c r="AC60" s="5">
        <f>ROUNDUP(Z60*Assumptions!$B$13/Assumptions!$B$10,0)</f>
        <v>101</v>
      </c>
      <c r="AD60" s="6">
        <f>AC60*Assumptions!$B$9</f>
        <v>40400</v>
      </c>
      <c r="AE60" s="5" t="s">
        <v>60</v>
      </c>
      <c r="AF60" s="6" t="s">
        <v>60</v>
      </c>
      <c r="AG60" s="5">
        <f>ROUNDUP(Z60*Assumptions!$B$15/Assumptions!$B$10,0)</f>
        <v>10</v>
      </c>
      <c r="AH60" s="6">
        <f>AG60*Assumptions!$B$9</f>
        <v>4000</v>
      </c>
      <c r="AI60" s="5">
        <v>25</v>
      </c>
      <c r="AJ60" s="6">
        <v>3870.21</v>
      </c>
      <c r="AK60" s="5">
        <f>ROUNDUP(Z60*Assumptions!$B$16/Assumptions!$B$10,0)</f>
        <v>14</v>
      </c>
      <c r="AL60" s="6">
        <f>AK60*Assumptions!$B$9</f>
        <v>5600</v>
      </c>
      <c r="AM60" s="5" t="s">
        <v>60</v>
      </c>
      <c r="AN60" s="6" t="s">
        <v>60</v>
      </c>
      <c r="AO60" s="5" t="s">
        <v>344</v>
      </c>
      <c r="AQ60" s="5">
        <f t="shared" si="5"/>
        <v>1</v>
      </c>
      <c r="AR60" s="5">
        <f>IF(R60&gt;9,Assumptions!$B$18,0)</f>
        <v>0</v>
      </c>
      <c r="AS60" s="5">
        <f>IF(OR(T60="se",T60="s"),Assumptions!$B$19,0)</f>
        <v>0</v>
      </c>
      <c r="AT60" s="5">
        <f>IF(ISBLANK(V60),0,Assumptions!$B$20)</f>
        <v>0</v>
      </c>
      <c r="AU60" s="5">
        <f>IF(W60&gt;0,Assumptions!$B$21,0)</f>
        <v>0</v>
      </c>
      <c r="AV60" s="5">
        <f>IF(OR(COUNT(SEARCH({"ih","ie"},D60)),COUNT(SEARCH({"profile","income","lim","lico","mbm"},O60))),Assumptions!$B$22,0)</f>
        <v>1</v>
      </c>
      <c r="AW60" s="5">
        <f>IF(OR(COUNT(SEARCH({"hsc","ih","sdc"},D60)),COUNT(SEARCH({"profile","dwelling","housing","construction","rooms","owner","rent"},O60))),Assumptions!$B$23,0)</f>
        <v>1</v>
      </c>
      <c r="AX60" s="5">
        <f>IF(OR(COUNT(SEARCH({"ied","ic","evm"},D60)),COUNT(SEARCH({"profile","immigr","birth","visible","citizen","generation"},O60))),1,0)</f>
        <v>0</v>
      </c>
      <c r="AY60" s="5">
        <f>IF(OR(COUNT(SEARCH({"fh","fhm","ms"},D60)),COUNT(SEARCH({"profile","common-law","marital","family","parent","child","same sex","living alone","household size"},O60))),Assumptions!$B$25,0)</f>
        <v>1</v>
      </c>
      <c r="AZ60" s="5">
        <f>IF(OR(COUNT(SEARCH({"as"},D60)),COUNT(SEARCH({"profile","age","elderly","child","senior"},O60))),Assumptions!$B$26,0)</f>
        <v>0</v>
      </c>
    </row>
    <row r="61" spans="1:52" ht="50.1" customHeight="1" x14ac:dyDescent="0.2">
      <c r="A61" s="5">
        <v>57</v>
      </c>
      <c r="B61" s="5">
        <v>2</v>
      </c>
      <c r="C61" s="10" t="s">
        <v>51</v>
      </c>
      <c r="D61" s="10" t="s">
        <v>140</v>
      </c>
      <c r="E61" s="5" t="s">
        <v>120</v>
      </c>
      <c r="F61" s="8">
        <f>IF(IF(AE61="NA",AC61,AE61)&gt;Assumptions!$B$11,0,1)</f>
        <v>0</v>
      </c>
      <c r="G61" s="8">
        <v>1</v>
      </c>
      <c r="H61" s="8">
        <f>IF(IF(AI61="NA",AG61,AI61)&gt;Assumptions!$B$11,0,1)</f>
        <v>0</v>
      </c>
      <c r="I61" s="6">
        <f t="shared" si="1"/>
        <v>2400</v>
      </c>
      <c r="J61" s="8">
        <f>IF(IF(AM61="NA",AK61,AM61)&gt;Assumptions!$B$11,0,1)</f>
        <v>0</v>
      </c>
      <c r="K61" s="6">
        <f t="shared" si="2"/>
        <v>2400</v>
      </c>
      <c r="L61" s="5">
        <f t="shared" si="3"/>
        <v>4</v>
      </c>
      <c r="M61" s="5">
        <v>1</v>
      </c>
      <c r="N61" s="34">
        <f t="shared" si="4"/>
        <v>1</v>
      </c>
      <c r="O61" s="10" t="s">
        <v>249</v>
      </c>
      <c r="P61" s="10" t="s">
        <v>250</v>
      </c>
      <c r="Q61" s="5" t="s">
        <v>60</v>
      </c>
      <c r="R61" s="9">
        <v>-99</v>
      </c>
      <c r="S61" s="9" t="s">
        <v>57</v>
      </c>
      <c r="T61" s="9" t="s">
        <v>416</v>
      </c>
      <c r="W61" s="9" t="s">
        <v>968</v>
      </c>
      <c r="X61" s="9" t="s">
        <v>61</v>
      </c>
      <c r="Y61" s="14" t="s">
        <v>375</v>
      </c>
      <c r="Z61" s="7">
        <v>538560</v>
      </c>
      <c r="AA61" s="26">
        <f t="shared" si="6"/>
        <v>0</v>
      </c>
      <c r="AB61" s="5" t="s">
        <v>59</v>
      </c>
      <c r="AC61" s="5">
        <f>ROUNDUP(Z61*Assumptions!$B$13/Assumptions!$B$10,0)</f>
        <v>61</v>
      </c>
      <c r="AD61" s="6">
        <f>AC61*Assumptions!$B$9</f>
        <v>24400</v>
      </c>
      <c r="AE61" s="5" t="s">
        <v>60</v>
      </c>
      <c r="AF61" s="6" t="s">
        <v>60</v>
      </c>
      <c r="AG61" s="5">
        <f>ROUNDUP(Z61*Assumptions!$B$15/Assumptions!$B$10,0)</f>
        <v>6</v>
      </c>
      <c r="AH61" s="6">
        <f>AG61*Assumptions!$B$9</f>
        <v>2400</v>
      </c>
      <c r="AI61" s="5">
        <v>15</v>
      </c>
      <c r="AJ61" s="6">
        <v>1871.51</v>
      </c>
      <c r="AK61" s="5">
        <f>ROUNDUP(Z61*Assumptions!$B$16/Assumptions!$B$10,0)</f>
        <v>8</v>
      </c>
      <c r="AL61" s="6">
        <f>AK61*Assumptions!$B$9</f>
        <v>3200</v>
      </c>
      <c r="AM61" s="5" t="s">
        <v>60</v>
      </c>
      <c r="AN61" s="6" t="s">
        <v>60</v>
      </c>
      <c r="AO61" s="5" t="s">
        <v>345</v>
      </c>
      <c r="AQ61" s="5">
        <f t="shared" si="5"/>
        <v>1</v>
      </c>
      <c r="AR61" s="5">
        <f>IF(R61&gt;9,Assumptions!$B$18,0)</f>
        <v>0</v>
      </c>
      <c r="AS61" s="5">
        <f>IF(OR(T61="se",T61="s"),Assumptions!$B$19,0)</f>
        <v>0</v>
      </c>
      <c r="AT61" s="5">
        <f>IF(ISBLANK(V61),0,Assumptions!$B$20)</f>
        <v>0</v>
      </c>
      <c r="AU61" s="5">
        <f>IF(W61&gt;0,Assumptions!$B$21,0)</f>
        <v>1</v>
      </c>
      <c r="AV61" s="5">
        <f>IF(OR(COUNT(SEARCH({"ih","ie"},D61)),COUNT(SEARCH({"profile","income","lim","lico","mbm"},O61))),Assumptions!$B$22,0)</f>
        <v>1</v>
      </c>
      <c r="AW61" s="5">
        <f>IF(OR(COUNT(SEARCH({"hsc","ih","sdc"},D61)),COUNT(SEARCH({"profile","dwelling","housing","construction","rooms","owner","rent"},O61))),Assumptions!$B$23,0)</f>
        <v>1</v>
      </c>
      <c r="AX61" s="5">
        <f>IF(OR(COUNT(SEARCH({"ied","ic","evm"},D61)),COUNT(SEARCH({"profile","immigr","birth","visible","citizen","generation"},O61))),1,0)</f>
        <v>0</v>
      </c>
      <c r="AY61" s="5">
        <f>IF(OR(COUNT(SEARCH({"fh","fhm","ms"},D61)),COUNT(SEARCH({"profile","common-law","marital","family","parent","child","same sex","living alone","household size"},O61))),Assumptions!$B$25,0)</f>
        <v>0</v>
      </c>
      <c r="AZ61" s="5">
        <f>IF(OR(COUNT(SEARCH({"as"},D61)),COUNT(SEARCH({"profile","age","elderly","child","senior"},O61))),Assumptions!$B$26,0)</f>
        <v>1</v>
      </c>
    </row>
    <row r="62" spans="1:52" ht="50.1" customHeight="1" x14ac:dyDescent="0.2">
      <c r="A62" s="5">
        <v>58</v>
      </c>
      <c r="B62" s="5">
        <v>2</v>
      </c>
      <c r="C62" s="10" t="s">
        <v>51</v>
      </c>
      <c r="D62" s="10" t="s">
        <v>140</v>
      </c>
      <c r="E62" s="5" t="s">
        <v>121</v>
      </c>
      <c r="F62" s="8">
        <f>IF(IF(AE62="NA",AC62,AE62)&gt;Assumptions!$B$11,0,1)</f>
        <v>0</v>
      </c>
      <c r="G62" s="8">
        <f>IF(AND(F62=0,H62=1),1,0)</f>
        <v>0</v>
      </c>
      <c r="H62" s="8">
        <f>IF(IF(AI62="NA",AG62,AI62)&gt;Assumptions!$B$11,0,1)</f>
        <v>0</v>
      </c>
      <c r="I62" s="6">
        <f t="shared" si="1"/>
        <v>0</v>
      </c>
      <c r="J62" s="8">
        <f>IF(IF(AM62="NA",AK62,AM62)&gt;Assumptions!$B$11,0,1)</f>
        <v>0</v>
      </c>
      <c r="K62" s="6">
        <f t="shared" si="2"/>
        <v>0</v>
      </c>
      <c r="L62" s="5">
        <f t="shared" si="3"/>
        <v>3</v>
      </c>
      <c r="M62" s="5">
        <v>0</v>
      </c>
      <c r="N62" s="34">
        <f t="shared" si="4"/>
        <v>0</v>
      </c>
      <c r="O62" s="10" t="s">
        <v>251</v>
      </c>
      <c r="P62" s="10" t="s">
        <v>252</v>
      </c>
      <c r="Q62" s="5" t="s">
        <v>60</v>
      </c>
      <c r="R62" s="9">
        <v>-99</v>
      </c>
      <c r="S62" s="9" t="s">
        <v>57</v>
      </c>
      <c r="T62" s="9" t="s">
        <v>416</v>
      </c>
      <c r="X62" s="9" t="s">
        <v>61</v>
      </c>
      <c r="Y62" s="14" t="s">
        <v>376</v>
      </c>
      <c r="Z62" s="7">
        <v>401115</v>
      </c>
      <c r="AA62" s="26">
        <f t="shared" si="6"/>
        <v>1</v>
      </c>
      <c r="AB62" s="5" t="s">
        <v>59</v>
      </c>
      <c r="AC62" s="5">
        <f>ROUNDUP(Z62*Assumptions!$B$13/Assumptions!$B$10,0)</f>
        <v>46</v>
      </c>
      <c r="AD62" s="6">
        <f>AC62*Assumptions!$B$9</f>
        <v>18400</v>
      </c>
      <c r="AE62" s="5" t="s">
        <v>60</v>
      </c>
      <c r="AF62" s="6" t="s">
        <v>60</v>
      </c>
      <c r="AG62" s="5">
        <f>ROUNDUP(Z62*Assumptions!$B$15/Assumptions!$B$10,0)</f>
        <v>5</v>
      </c>
      <c r="AH62" s="6">
        <f>AG62*Assumptions!$B$9</f>
        <v>2000</v>
      </c>
      <c r="AI62" s="5">
        <v>15</v>
      </c>
      <c r="AJ62" s="6">
        <v>2416.61</v>
      </c>
      <c r="AK62" s="5">
        <f>ROUNDUP(Z62*Assumptions!$B$16/Assumptions!$B$10,0)</f>
        <v>6</v>
      </c>
      <c r="AL62" s="6">
        <f>AK62*Assumptions!$B$9</f>
        <v>2400</v>
      </c>
      <c r="AM62" s="5" t="s">
        <v>60</v>
      </c>
      <c r="AN62" s="6" t="s">
        <v>60</v>
      </c>
      <c r="AO62" s="5" t="s">
        <v>346</v>
      </c>
      <c r="AQ62" s="5">
        <f t="shared" si="5"/>
        <v>1</v>
      </c>
      <c r="AR62" s="5">
        <f>IF(R62&gt;9,Assumptions!$B$18,0)</f>
        <v>0</v>
      </c>
      <c r="AS62" s="5">
        <f>IF(OR(T62="se",T62="s"),Assumptions!$B$19,0)</f>
        <v>0</v>
      </c>
      <c r="AT62" s="5">
        <f>IF(ISBLANK(V62),0,Assumptions!$B$20)</f>
        <v>0</v>
      </c>
      <c r="AU62" s="5">
        <f>IF(W62&gt;0,Assumptions!$B$21,0)</f>
        <v>0</v>
      </c>
      <c r="AV62" s="5">
        <f>IF(OR(COUNT(SEARCH({"ih","ie"},D62)),COUNT(SEARCH({"profile","income","lim","lico","mbm"},O62))),Assumptions!$B$22,0)</f>
        <v>1</v>
      </c>
      <c r="AW62" s="5">
        <f>IF(OR(COUNT(SEARCH({"hsc","ih","sdc"},D62)),COUNT(SEARCH({"profile","dwelling","housing","construction","rooms","owner","rent"},O62))),Assumptions!$B$23,0)</f>
        <v>1</v>
      </c>
      <c r="AX62" s="5">
        <f>IF(OR(COUNT(SEARCH({"ied","ic","evm"},D62)),COUNT(SEARCH({"profile","immigr","birth","visible","citizen","generation"},O62))),1,0)</f>
        <v>0</v>
      </c>
      <c r="AY62" s="5">
        <f>IF(OR(COUNT(SEARCH({"fh","fhm","ms"},D62)),COUNT(SEARCH({"profile","common-law","marital","family","parent","child","same sex","living alone","household size"},O62))),Assumptions!$B$25,0)</f>
        <v>0</v>
      </c>
      <c r="AZ62" s="5">
        <f>IF(OR(COUNT(SEARCH({"as"},D62)),COUNT(SEARCH({"profile","age","elderly","child","senior"},O62))),Assumptions!$B$26,0)</f>
        <v>1</v>
      </c>
    </row>
    <row r="63" spans="1:52" ht="50.1" customHeight="1" x14ac:dyDescent="0.2">
      <c r="A63" s="5">
        <v>59</v>
      </c>
      <c r="B63" s="5">
        <v>2</v>
      </c>
      <c r="C63" s="10" t="s">
        <v>51</v>
      </c>
      <c r="D63" s="10" t="s">
        <v>140</v>
      </c>
      <c r="E63" s="5" t="s">
        <v>122</v>
      </c>
      <c r="F63" s="8">
        <f>IF(IF(AE63="NA",AC63,AE63)&gt;Assumptions!$B$11,0,1)</f>
        <v>0</v>
      </c>
      <c r="G63" s="8">
        <f>IF(AND(F63=0,H63=1),1,0)</f>
        <v>0</v>
      </c>
      <c r="H63" s="8">
        <f>IF(IF(AI63="NA",AG63,AI63)&gt;Assumptions!$B$11,0,1)</f>
        <v>0</v>
      </c>
      <c r="I63" s="6">
        <f t="shared" si="1"/>
        <v>0</v>
      </c>
      <c r="J63" s="8">
        <f>IF(IF(AM63="NA",AK63,AM63)&gt;Assumptions!$B$11,0,1)</f>
        <v>1</v>
      </c>
      <c r="K63" s="6">
        <f t="shared" si="2"/>
        <v>400</v>
      </c>
      <c r="L63" s="5">
        <f t="shared" si="3"/>
        <v>3</v>
      </c>
      <c r="M63" s="5">
        <v>0</v>
      </c>
      <c r="N63" s="34">
        <f t="shared" si="4"/>
        <v>0</v>
      </c>
      <c r="O63" s="10" t="s">
        <v>253</v>
      </c>
      <c r="P63" s="10" t="s">
        <v>254</v>
      </c>
      <c r="Q63" s="5" t="s">
        <v>60</v>
      </c>
      <c r="R63" s="9">
        <v>-99</v>
      </c>
      <c r="S63" s="9" t="s">
        <v>57</v>
      </c>
      <c r="T63" s="9" t="s">
        <v>416</v>
      </c>
      <c r="X63" s="9" t="s">
        <v>61</v>
      </c>
      <c r="Y63" s="14" t="s">
        <v>377</v>
      </c>
      <c r="Z63" s="7">
        <v>56700</v>
      </c>
      <c r="AA63" s="26">
        <f t="shared" si="6"/>
        <v>0</v>
      </c>
      <c r="AB63" s="5" t="s">
        <v>59</v>
      </c>
      <c r="AC63" s="5">
        <f>ROUNDUP(Z63*Assumptions!$B$13/Assumptions!$B$10,0)</f>
        <v>7</v>
      </c>
      <c r="AD63" s="6">
        <f>AC63*Assumptions!$B$9</f>
        <v>2800</v>
      </c>
      <c r="AE63" s="5">
        <v>27</v>
      </c>
      <c r="AF63" s="6">
        <v>3179.75</v>
      </c>
      <c r="AG63" s="5">
        <f>ROUNDUP(Z63*Assumptions!$B$15/Assumptions!$B$10,0)</f>
        <v>1</v>
      </c>
      <c r="AH63" s="6">
        <f>AG63*Assumptions!$B$9</f>
        <v>400</v>
      </c>
      <c r="AI63" s="5">
        <v>5</v>
      </c>
      <c r="AJ63" s="6">
        <v>781.31</v>
      </c>
      <c r="AK63" s="5">
        <f>ROUNDUP(Z63*Assumptions!$B$16/Assumptions!$B$10,0)</f>
        <v>1</v>
      </c>
      <c r="AL63" s="6">
        <f>AK63*Assumptions!$B$9</f>
        <v>400</v>
      </c>
      <c r="AM63" s="5" t="s">
        <v>60</v>
      </c>
      <c r="AN63" s="6" t="s">
        <v>60</v>
      </c>
      <c r="AO63" s="5" t="s">
        <v>347</v>
      </c>
      <c r="AQ63" s="5">
        <f t="shared" si="5"/>
        <v>1</v>
      </c>
      <c r="AR63" s="5">
        <f>IF(R63&gt;9,Assumptions!$B$18,0)</f>
        <v>0</v>
      </c>
      <c r="AS63" s="5">
        <f>IF(OR(T63="se",T63="s"),Assumptions!$B$19,0)</f>
        <v>0</v>
      </c>
      <c r="AT63" s="5">
        <f>IF(ISBLANK(V63),0,Assumptions!$B$20)</f>
        <v>0</v>
      </c>
      <c r="AU63" s="5">
        <f>IF(W63&gt;0,Assumptions!$B$21,0)</f>
        <v>0</v>
      </c>
      <c r="AV63" s="5">
        <f>IF(OR(COUNT(SEARCH({"ih","ie"},D63)),COUNT(SEARCH({"profile","income","lim","lico","mbm"},O63))),Assumptions!$B$22,0)</f>
        <v>1</v>
      </c>
      <c r="AW63" s="5">
        <f>IF(OR(COUNT(SEARCH({"hsc","ih","sdc"},D63)),COUNT(SEARCH({"profile","dwelling","housing","construction","rooms","owner","rent"},O63))),Assumptions!$B$23,0)</f>
        <v>1</v>
      </c>
      <c r="AX63" s="5">
        <f>IF(OR(COUNT(SEARCH({"ied","ic","evm"},D63)),COUNT(SEARCH({"profile","immigr","birth","visible","citizen","generation"},O63))),1,0)</f>
        <v>0</v>
      </c>
      <c r="AY63" s="5">
        <f>IF(OR(COUNT(SEARCH({"fh","fhm","ms"},D63)),COUNT(SEARCH({"profile","common-law","marital","family","parent","child","same sex","living alone","household size"},O63))),Assumptions!$B$25,0)</f>
        <v>0</v>
      </c>
      <c r="AZ63" s="5">
        <f>IF(OR(COUNT(SEARCH({"as"},D63)),COUNT(SEARCH({"profile","age","elderly","child","senior"},O63))),Assumptions!$B$26,0)</f>
        <v>1</v>
      </c>
    </row>
    <row r="64" spans="1:52" ht="50.1" customHeight="1" x14ac:dyDescent="0.2">
      <c r="A64" s="5">
        <v>60</v>
      </c>
      <c r="B64" s="5">
        <v>2</v>
      </c>
      <c r="C64" s="10" t="s">
        <v>51</v>
      </c>
      <c r="D64" s="10" t="s">
        <v>140</v>
      </c>
      <c r="E64" s="5" t="s">
        <v>123</v>
      </c>
      <c r="F64" s="8">
        <f>IF(IF(AE64="NA",AC64,AE64)&gt;Assumptions!$B$11,0,1)</f>
        <v>0</v>
      </c>
      <c r="G64" s="8">
        <v>1</v>
      </c>
      <c r="H64" s="8">
        <f>IF(IF(AI64="NA",AG64,AI64)&gt;Assumptions!$B$11,0,1)</f>
        <v>0</v>
      </c>
      <c r="I64" s="6">
        <f t="shared" si="1"/>
        <v>800</v>
      </c>
      <c r="J64" s="8">
        <f>IF(IF(AM64="NA",AK64,AM64)&gt;Assumptions!$B$11,0,1)</f>
        <v>1</v>
      </c>
      <c r="K64" s="6">
        <f t="shared" si="2"/>
        <v>1600</v>
      </c>
      <c r="L64" s="5">
        <f t="shared" si="3"/>
        <v>4</v>
      </c>
      <c r="M64" s="5">
        <v>0</v>
      </c>
      <c r="N64" s="34">
        <f t="shared" si="4"/>
        <v>1</v>
      </c>
      <c r="O64" s="10" t="s">
        <v>255</v>
      </c>
      <c r="P64" s="10" t="s">
        <v>256</v>
      </c>
      <c r="Q64" s="5" t="s">
        <v>60</v>
      </c>
      <c r="R64" s="9">
        <v>-99</v>
      </c>
      <c r="S64" s="9" t="s">
        <v>57</v>
      </c>
      <c r="T64" s="9" t="s">
        <v>416</v>
      </c>
      <c r="W64" s="9" t="s">
        <v>969</v>
      </c>
      <c r="X64" s="9" t="s">
        <v>61</v>
      </c>
      <c r="Y64" s="14" t="s">
        <v>369</v>
      </c>
      <c r="Z64" s="7">
        <v>129591</v>
      </c>
      <c r="AA64" s="26">
        <f t="shared" si="6"/>
        <v>0</v>
      </c>
      <c r="AB64" s="5" t="s">
        <v>59</v>
      </c>
      <c r="AC64" s="5">
        <f>ROUNDUP(Z64*Assumptions!$B$13/Assumptions!$B$10,0)</f>
        <v>15</v>
      </c>
      <c r="AD64" s="6">
        <f>AC64*Assumptions!$B$9</f>
        <v>6000</v>
      </c>
      <c r="AE64" s="5">
        <v>35</v>
      </c>
      <c r="AF64" s="6">
        <v>5323.81</v>
      </c>
      <c r="AG64" s="5">
        <f>ROUNDUP(Z64*Assumptions!$B$15/Assumptions!$B$10,0)</f>
        <v>2</v>
      </c>
      <c r="AH64" s="6">
        <f>AG64*Assumptions!$B$9</f>
        <v>800</v>
      </c>
      <c r="AI64" s="5">
        <v>5</v>
      </c>
      <c r="AJ64" s="6">
        <v>963.01</v>
      </c>
      <c r="AK64" s="5">
        <f>ROUNDUP(Z64*Assumptions!$B$16/Assumptions!$B$10,0)</f>
        <v>2</v>
      </c>
      <c r="AL64" s="6">
        <f>AK64*Assumptions!$B$9</f>
        <v>800</v>
      </c>
      <c r="AM64" s="5" t="s">
        <v>60</v>
      </c>
      <c r="AN64" s="6" t="s">
        <v>60</v>
      </c>
      <c r="AO64" s="5" t="s">
        <v>348</v>
      </c>
      <c r="AQ64" s="5">
        <f t="shared" si="5"/>
        <v>1</v>
      </c>
      <c r="AR64" s="5">
        <f>IF(R64&gt;9,Assumptions!$B$18,0)</f>
        <v>0</v>
      </c>
      <c r="AS64" s="5">
        <f>IF(OR(T64="se",T64="s"),Assumptions!$B$19,0)</f>
        <v>0</v>
      </c>
      <c r="AT64" s="5">
        <f>IF(ISBLANK(V64),0,Assumptions!$B$20)</f>
        <v>0</v>
      </c>
      <c r="AU64" s="5">
        <f>IF(W64&gt;0,Assumptions!$B$21,0)</f>
        <v>1</v>
      </c>
      <c r="AV64" s="5">
        <f>IF(OR(COUNT(SEARCH({"ih","ie"},D64)),COUNT(SEARCH({"profile","income","lim","lico","mbm"},O64))),Assumptions!$B$22,0)</f>
        <v>1</v>
      </c>
      <c r="AW64" s="5">
        <f>IF(OR(COUNT(SEARCH({"hsc","ih","sdc"},D64)),COUNT(SEARCH({"profile","dwelling","housing","construction","rooms","owner","rent"},O64))),Assumptions!$B$23,0)</f>
        <v>1</v>
      </c>
      <c r="AX64" s="5">
        <f>IF(OR(COUNT(SEARCH({"ied","ic","evm"},D64)),COUNT(SEARCH({"profile","immigr","birth","visible","citizen","generation"},O64))),1,0)</f>
        <v>0</v>
      </c>
      <c r="AY64" s="5">
        <f>IF(OR(COUNT(SEARCH({"fh","fhm","ms"},D64)),COUNT(SEARCH({"profile","common-law","marital","family","parent","child","same sex","living alone","household size"},O64))),Assumptions!$B$25,0)</f>
        <v>0</v>
      </c>
      <c r="AZ64" s="5">
        <f>IF(OR(COUNT(SEARCH({"as"},D64)),COUNT(SEARCH({"profile","age","elderly","child","senior"},O64))),Assumptions!$B$26,0)</f>
        <v>1</v>
      </c>
    </row>
    <row r="65" spans="1:52" ht="50.1" customHeight="1" x14ac:dyDescent="0.2">
      <c r="A65" s="5">
        <v>61</v>
      </c>
      <c r="B65" s="5">
        <v>2</v>
      </c>
      <c r="C65" s="10" t="s">
        <v>51</v>
      </c>
      <c r="D65" s="10" t="s">
        <v>140</v>
      </c>
      <c r="E65" s="5" t="s">
        <v>124</v>
      </c>
      <c r="F65" s="8">
        <f>IF(IF(AE65="NA",AC65,AE65)&gt;Assumptions!$B$11,0,1)</f>
        <v>1</v>
      </c>
      <c r="G65" s="8">
        <f t="shared" ref="G65:G128" si="9">IF(AND(F65=0,H65=1),1,0)</f>
        <v>0</v>
      </c>
      <c r="H65" s="8">
        <f>IF(IF(AI65="NA",AG65,AI65)&gt;Assumptions!$B$11,0,1)</f>
        <v>1</v>
      </c>
      <c r="I65" s="6">
        <f t="shared" si="1"/>
        <v>908.5</v>
      </c>
      <c r="J65" s="8">
        <f>IF(IF(AM65="NA",AK65,AM65)&gt;Assumptions!$B$11,0,1)</f>
        <v>1</v>
      </c>
      <c r="K65" s="6">
        <f t="shared" si="2"/>
        <v>1308.5</v>
      </c>
      <c r="L65" s="5">
        <f t="shared" si="3"/>
        <v>3</v>
      </c>
      <c r="M65" s="5">
        <v>0</v>
      </c>
      <c r="N65" s="34">
        <f t="shared" si="4"/>
        <v>0</v>
      </c>
      <c r="O65" s="10" t="s">
        <v>257</v>
      </c>
      <c r="P65" s="10" t="s">
        <v>258</v>
      </c>
      <c r="Q65" s="5" t="s">
        <v>60</v>
      </c>
      <c r="R65" s="9">
        <v>-99</v>
      </c>
      <c r="S65" s="9" t="s">
        <v>57</v>
      </c>
      <c r="T65" s="9" t="s">
        <v>416</v>
      </c>
      <c r="X65" s="9" t="s">
        <v>61</v>
      </c>
      <c r="Z65" s="7">
        <v>5232</v>
      </c>
      <c r="AA65" s="26">
        <f t="shared" si="6"/>
        <v>0</v>
      </c>
      <c r="AB65" s="5" t="s">
        <v>59</v>
      </c>
      <c r="AC65" s="5">
        <f>ROUNDUP(Z65*Assumptions!$B$13/Assumptions!$B$10,0)</f>
        <v>1</v>
      </c>
      <c r="AD65" s="6">
        <f>AC65*Assumptions!$B$9</f>
        <v>400</v>
      </c>
      <c r="AE65" s="5">
        <v>1</v>
      </c>
      <c r="AF65" s="6">
        <v>454.25</v>
      </c>
      <c r="AG65" s="5">
        <f>ROUNDUP(Z65*Assumptions!$B$15/Assumptions!$B$10,0)</f>
        <v>1</v>
      </c>
      <c r="AH65" s="6">
        <f>AG65*Assumptions!$B$9</f>
        <v>400</v>
      </c>
      <c r="AI65" s="5">
        <v>1</v>
      </c>
      <c r="AJ65" s="6">
        <v>454.25</v>
      </c>
      <c r="AK65" s="5">
        <f>ROUNDUP(Z65*Assumptions!$B$16/Assumptions!$B$10,0)</f>
        <v>1</v>
      </c>
      <c r="AL65" s="6">
        <f>AK65*Assumptions!$B$9</f>
        <v>400</v>
      </c>
      <c r="AM65" s="5" t="s">
        <v>60</v>
      </c>
      <c r="AN65" s="6" t="s">
        <v>60</v>
      </c>
      <c r="AO65" s="5" t="s">
        <v>349</v>
      </c>
      <c r="AQ65" s="5">
        <f t="shared" si="5"/>
        <v>1</v>
      </c>
      <c r="AR65" s="5">
        <f>IF(R65&gt;9,Assumptions!$B$18,0)</f>
        <v>0</v>
      </c>
      <c r="AS65" s="5">
        <f>IF(OR(T65="se",T65="s"),Assumptions!$B$19,0)</f>
        <v>0</v>
      </c>
      <c r="AT65" s="5">
        <f>IF(ISBLANK(V65),0,Assumptions!$B$20)</f>
        <v>0</v>
      </c>
      <c r="AU65" s="5">
        <f>IF(W65&gt;0,Assumptions!$B$21,0)</f>
        <v>0</v>
      </c>
      <c r="AV65" s="5">
        <f>IF(OR(COUNT(SEARCH({"ih","ie"},D65)),COUNT(SEARCH({"profile","income","lim","lico","mbm"},O65))),Assumptions!$B$22,0)</f>
        <v>1</v>
      </c>
      <c r="AW65" s="5">
        <f>IF(OR(COUNT(SEARCH({"hsc","ih","sdc"},D65)),COUNT(SEARCH({"profile","dwelling","housing","construction","rooms","owner","rent"},O65))),Assumptions!$B$23,0)</f>
        <v>1</v>
      </c>
      <c r="AX65" s="5">
        <f>IF(OR(COUNT(SEARCH({"ied","ic","evm"},D65)),COUNT(SEARCH({"profile","immigr","birth","visible","citizen","generation"},O65))),1,0)</f>
        <v>0</v>
      </c>
      <c r="AY65" s="5">
        <f>IF(OR(COUNT(SEARCH({"fh","fhm","ms"},D65)),COUNT(SEARCH({"profile","common-law","marital","family","parent","child","same sex","living alone","household size"},O65))),Assumptions!$B$25,0)</f>
        <v>0</v>
      </c>
      <c r="AZ65" s="5">
        <f>IF(OR(COUNT(SEARCH({"as"},D65)),COUNT(SEARCH({"profile","age","elderly","child","senior"},O65))),Assumptions!$B$26,0)</f>
        <v>1</v>
      </c>
    </row>
    <row r="66" spans="1:52" ht="50.1" customHeight="1" x14ac:dyDescent="0.2">
      <c r="A66" s="5">
        <v>62</v>
      </c>
      <c r="B66" s="5">
        <v>2</v>
      </c>
      <c r="C66" s="10" t="s">
        <v>51</v>
      </c>
      <c r="D66" s="10" t="s">
        <v>140</v>
      </c>
      <c r="E66" s="5" t="s">
        <v>125</v>
      </c>
      <c r="F66" s="8">
        <f>IF(IF(AE66="NA",AC66,AE66)&gt;Assumptions!$B$11,0,1)</f>
        <v>1</v>
      </c>
      <c r="G66" s="8">
        <f t="shared" si="9"/>
        <v>0</v>
      </c>
      <c r="H66" s="8">
        <f>IF(IF(AI66="NA",AG66,AI66)&gt;Assumptions!$B$11,0,1)</f>
        <v>1</v>
      </c>
      <c r="I66" s="6">
        <f t="shared" si="1"/>
        <v>908.5</v>
      </c>
      <c r="J66" s="8">
        <f>IF(IF(AM66="NA",AK66,AM66)&gt;Assumptions!$B$11,0,1)</f>
        <v>1</v>
      </c>
      <c r="K66" s="6">
        <f t="shared" si="2"/>
        <v>1308.5</v>
      </c>
      <c r="L66" s="5">
        <f t="shared" si="3"/>
        <v>4</v>
      </c>
      <c r="M66" s="5">
        <v>0</v>
      </c>
      <c r="N66" s="34">
        <f t="shared" si="4"/>
        <v>1</v>
      </c>
      <c r="O66" s="10" t="s">
        <v>259</v>
      </c>
      <c r="P66" s="10" t="s">
        <v>260</v>
      </c>
      <c r="Q66" s="5" t="s">
        <v>60</v>
      </c>
      <c r="R66" s="9">
        <v>-99</v>
      </c>
      <c r="S66" s="9" t="s">
        <v>57</v>
      </c>
      <c r="T66" s="9" t="s">
        <v>416</v>
      </c>
      <c r="X66" s="9" t="s">
        <v>61</v>
      </c>
      <c r="Y66" s="14" t="s">
        <v>378</v>
      </c>
      <c r="Z66" s="7">
        <v>3520</v>
      </c>
      <c r="AA66" s="26">
        <f t="shared" si="6"/>
        <v>0</v>
      </c>
      <c r="AB66" s="5" t="s">
        <v>59</v>
      </c>
      <c r="AC66" s="5">
        <f>ROUNDUP(Z66*Assumptions!$B$13/Assumptions!$B$10,0)</f>
        <v>1</v>
      </c>
      <c r="AD66" s="6">
        <f>AC66*Assumptions!$B$9</f>
        <v>400</v>
      </c>
      <c r="AE66" s="5">
        <v>1</v>
      </c>
      <c r="AF66" s="6">
        <v>454.25</v>
      </c>
      <c r="AG66" s="5">
        <f>ROUNDUP(Z66*Assumptions!$B$15/Assumptions!$B$10,0)</f>
        <v>1</v>
      </c>
      <c r="AH66" s="6">
        <f>AG66*Assumptions!$B$9</f>
        <v>400</v>
      </c>
      <c r="AI66" s="5">
        <v>1</v>
      </c>
      <c r="AJ66" s="6">
        <v>454.25</v>
      </c>
      <c r="AK66" s="5">
        <f>ROUNDUP(Z66*Assumptions!$B$16/Assumptions!$B$10,0)</f>
        <v>1</v>
      </c>
      <c r="AL66" s="6">
        <f>AK66*Assumptions!$B$9</f>
        <v>400</v>
      </c>
      <c r="AM66" s="5" t="s">
        <v>60</v>
      </c>
      <c r="AN66" s="6" t="s">
        <v>60</v>
      </c>
      <c r="AO66" s="5" t="s">
        <v>350</v>
      </c>
      <c r="AQ66" s="5">
        <f t="shared" si="5"/>
        <v>1</v>
      </c>
      <c r="AR66" s="5">
        <f>IF(R66&gt;9,Assumptions!$B$18,0)</f>
        <v>0</v>
      </c>
      <c r="AS66" s="5">
        <f>IF(OR(T66="se",T66="s"),Assumptions!$B$19,0)</f>
        <v>0</v>
      </c>
      <c r="AT66" s="5">
        <f>IF(ISBLANK(V66),0,Assumptions!$B$20)</f>
        <v>0</v>
      </c>
      <c r="AU66" s="5">
        <f>IF(W66&gt;0,Assumptions!$B$21,0)</f>
        <v>0</v>
      </c>
      <c r="AV66" s="5">
        <f>IF(OR(COUNT(SEARCH({"ih","ie"},D66)),COUNT(SEARCH({"profile","income","lim","lico","mbm"},O66))),Assumptions!$B$22,0)</f>
        <v>1</v>
      </c>
      <c r="AW66" s="5">
        <f>IF(OR(COUNT(SEARCH({"hsc","ih","sdc"},D66)),COUNT(SEARCH({"profile","dwelling","housing","construction","rooms","owner","rent"},O66))),Assumptions!$B$23,0)</f>
        <v>1</v>
      </c>
      <c r="AX66" s="5">
        <f>IF(OR(COUNT(SEARCH({"ied","ic","evm"},D66)),COUNT(SEARCH({"profile","immigr","birth","visible","citizen","generation"},O66))),1,0)</f>
        <v>0</v>
      </c>
      <c r="AY66" s="5">
        <f>IF(OR(COUNT(SEARCH({"fh","fhm","ms"},D66)),COUNT(SEARCH({"profile","common-law","marital","family","parent","child","same sex","living alone","household size"},O66))),Assumptions!$B$25,0)</f>
        <v>1</v>
      </c>
      <c r="AZ66" s="5">
        <f>IF(OR(COUNT(SEARCH({"as"},D66)),COUNT(SEARCH({"profile","age","elderly","child","senior"},O66))),Assumptions!$B$26,0)</f>
        <v>1</v>
      </c>
    </row>
    <row r="67" spans="1:52" ht="50.1" customHeight="1" x14ac:dyDescent="0.2">
      <c r="A67" s="5">
        <v>63</v>
      </c>
      <c r="B67" s="5">
        <v>2</v>
      </c>
      <c r="C67" s="10" t="s">
        <v>51</v>
      </c>
      <c r="D67" s="10" t="s">
        <v>140</v>
      </c>
      <c r="E67" s="5" t="s">
        <v>126</v>
      </c>
      <c r="F67" s="8">
        <f>IF(IF(AE67="NA",AC67,AE67)&gt;Assumptions!$B$11,0,1)</f>
        <v>1</v>
      </c>
      <c r="G67" s="8">
        <f t="shared" si="9"/>
        <v>0</v>
      </c>
      <c r="H67" s="8">
        <f>IF(IF(AI67="NA",AG67,AI67)&gt;Assumptions!$B$11,0,1)</f>
        <v>1</v>
      </c>
      <c r="I67" s="6">
        <f t="shared" ref="I67:I130" si="10">SUM(IF(AF67="NA",(AD67*F67),(AF67*F67)),IF(AJ67="NA",(AH67*H67),(AJ67*H67)),(G67*AH67))</f>
        <v>908.5</v>
      </c>
      <c r="J67" s="8">
        <f>IF(IF(AM67="NA",AK67,AM67)&gt;Assumptions!$B$11,0,1)</f>
        <v>1</v>
      </c>
      <c r="K67" s="6">
        <f t="shared" ref="K67:K130" si="11">SUM(IF(AF67="NA",(AD67*F67),(AF67*F67)),IF(AJ67="NA",(AH67*H67),(AJ67*H67)),IF(AN67="NA",(AL67*J67),(AN67*J67)),(G67*AH67))</f>
        <v>1308.5</v>
      </c>
      <c r="L67" s="5">
        <f t="shared" si="3"/>
        <v>3</v>
      </c>
      <c r="M67" s="5">
        <v>0</v>
      </c>
      <c r="N67" s="34">
        <f t="shared" si="4"/>
        <v>0</v>
      </c>
      <c r="O67" s="10" t="s">
        <v>261</v>
      </c>
      <c r="P67" s="10" t="s">
        <v>262</v>
      </c>
      <c r="Q67" s="5" t="s">
        <v>154</v>
      </c>
      <c r="R67" s="9">
        <v>5</v>
      </c>
      <c r="S67" s="9" t="s">
        <v>57</v>
      </c>
      <c r="T67" s="9" t="s">
        <v>284</v>
      </c>
      <c r="X67" s="9" t="s">
        <v>61</v>
      </c>
      <c r="Y67" s="14" t="s">
        <v>379</v>
      </c>
      <c r="Z67" s="7">
        <v>3815</v>
      </c>
      <c r="AA67" s="26">
        <f t="shared" si="6"/>
        <v>0</v>
      </c>
      <c r="AB67" s="5" t="s">
        <v>59</v>
      </c>
      <c r="AC67" s="5">
        <f>ROUNDUP(Z67*Assumptions!$B$13/Assumptions!$B$10,0)</f>
        <v>1</v>
      </c>
      <c r="AD67" s="6">
        <f>AC67*Assumptions!$B$9</f>
        <v>400</v>
      </c>
      <c r="AE67" s="5">
        <v>1</v>
      </c>
      <c r="AF67" s="6">
        <v>454.25</v>
      </c>
      <c r="AG67" s="5">
        <f>ROUNDUP(Z67*Assumptions!$B$15/Assumptions!$B$10,0)</f>
        <v>1</v>
      </c>
      <c r="AH67" s="6">
        <f>AG67*Assumptions!$B$9</f>
        <v>400</v>
      </c>
      <c r="AI67" s="5">
        <v>1</v>
      </c>
      <c r="AJ67" s="6">
        <v>454.25</v>
      </c>
      <c r="AK67" s="5">
        <f>ROUNDUP(Z67*Assumptions!$B$16/Assumptions!$B$10,0)</f>
        <v>1</v>
      </c>
      <c r="AL67" s="6">
        <f>AK67*Assumptions!$B$9</f>
        <v>400</v>
      </c>
      <c r="AM67" s="5" t="s">
        <v>60</v>
      </c>
      <c r="AN67" s="6" t="s">
        <v>60</v>
      </c>
      <c r="AO67" s="5" t="s">
        <v>351</v>
      </c>
      <c r="AQ67" s="5">
        <f t="shared" si="5"/>
        <v>1</v>
      </c>
      <c r="AR67" s="5">
        <f>IF(R67&gt;9,Assumptions!$B$18,0)</f>
        <v>0</v>
      </c>
      <c r="AS67" s="5">
        <f>IF(OR(T67="se",T67="s"),Assumptions!$B$19,0)</f>
        <v>0</v>
      </c>
      <c r="AT67" s="5">
        <f>IF(ISBLANK(V67),0,Assumptions!$B$20)</f>
        <v>0</v>
      </c>
      <c r="AU67" s="5">
        <f>IF(W67&gt;0,Assumptions!$B$21,0)</f>
        <v>0</v>
      </c>
      <c r="AV67" s="5">
        <f>IF(OR(COUNT(SEARCH({"ih","ie"},D67)),COUNT(SEARCH({"profile","income","lim","lico","mbm"},O67))),Assumptions!$B$22,0)</f>
        <v>1</v>
      </c>
      <c r="AW67" s="5">
        <f>IF(OR(COUNT(SEARCH({"hsc","ih","sdc"},D67)),COUNT(SEARCH({"profile","dwelling","housing","construction","rooms","owner","rent"},O67))),Assumptions!$B$23,0)</f>
        <v>1</v>
      </c>
      <c r="AX67" s="5">
        <f>IF(OR(COUNT(SEARCH({"ied","ic","evm"},D67)),COUNT(SEARCH({"profile","immigr","birth","visible","citizen","generation"},O67))),1,0)</f>
        <v>0</v>
      </c>
      <c r="AY67" s="5">
        <f>IF(OR(COUNT(SEARCH({"fh","fhm","ms"},D67)),COUNT(SEARCH({"profile","common-law","marital","family","parent","child","same sex","living alone","household size"},O67))),Assumptions!$B$25,0)</f>
        <v>0</v>
      </c>
      <c r="AZ67" s="5">
        <f>IF(OR(COUNT(SEARCH({"as"},D67)),COUNT(SEARCH({"profile","age","elderly","child","senior"},O67))),Assumptions!$B$26,0)</f>
        <v>1</v>
      </c>
    </row>
    <row r="68" spans="1:52" ht="50.1" customHeight="1" x14ac:dyDescent="0.2">
      <c r="A68" s="5">
        <v>64</v>
      </c>
      <c r="B68" s="5">
        <v>2</v>
      </c>
      <c r="C68" s="10" t="s">
        <v>51</v>
      </c>
      <c r="D68" s="10" t="s">
        <v>140</v>
      </c>
      <c r="E68" s="5" t="s">
        <v>127</v>
      </c>
      <c r="F68" s="8">
        <f>IF(IF(AE68="NA",AC68,AE68)&gt;Assumptions!$B$11,0,1)</f>
        <v>0</v>
      </c>
      <c r="G68" s="8">
        <f t="shared" si="9"/>
        <v>1</v>
      </c>
      <c r="H68" s="8">
        <f>IF(IF(AI68="NA",AG68,AI68)&gt;Assumptions!$B$11,0,1)</f>
        <v>1</v>
      </c>
      <c r="I68" s="6">
        <f t="shared" si="10"/>
        <v>854.25</v>
      </c>
      <c r="J68" s="8">
        <f>IF(IF(AM68="NA",AK68,AM68)&gt;Assumptions!$B$11,0,1)</f>
        <v>1</v>
      </c>
      <c r="K68" s="6">
        <f t="shared" si="11"/>
        <v>1254.25</v>
      </c>
      <c r="L68" s="5">
        <f t="shared" si="3"/>
        <v>3</v>
      </c>
      <c r="M68" s="5">
        <v>0</v>
      </c>
      <c r="N68" s="34">
        <f t="shared" si="4"/>
        <v>0</v>
      </c>
      <c r="O68" s="10" t="s">
        <v>263</v>
      </c>
      <c r="P68" s="10" t="s">
        <v>264</v>
      </c>
      <c r="Q68" s="5" t="s">
        <v>60</v>
      </c>
      <c r="R68" s="9">
        <v>-99</v>
      </c>
      <c r="S68" s="9" t="s">
        <v>57</v>
      </c>
      <c r="T68" s="9" t="s">
        <v>416</v>
      </c>
      <c r="X68" s="9" t="s">
        <v>61</v>
      </c>
      <c r="Y68" s="14" t="s">
        <v>379</v>
      </c>
      <c r="Z68" s="7">
        <v>29631</v>
      </c>
      <c r="AA68" s="26">
        <f t="shared" si="6"/>
        <v>0</v>
      </c>
      <c r="AB68" s="5" t="s">
        <v>289</v>
      </c>
      <c r="AC68" s="5">
        <f>ROUNDUP(Z68*Assumptions!$B$13/Assumptions!$B$10,0)</f>
        <v>4</v>
      </c>
      <c r="AD68" s="6">
        <f>AC68*Assumptions!$B$9</f>
        <v>1600</v>
      </c>
      <c r="AE68" s="5">
        <v>7</v>
      </c>
      <c r="AF68" s="6">
        <v>1762.49</v>
      </c>
      <c r="AG68" s="5">
        <f>ROUNDUP(Z68*Assumptions!$B$15/Assumptions!$B$10,0)</f>
        <v>1</v>
      </c>
      <c r="AH68" s="6">
        <f>AG68*Assumptions!$B$9</f>
        <v>400</v>
      </c>
      <c r="AI68" s="5">
        <v>1</v>
      </c>
      <c r="AJ68" s="6">
        <v>454.25</v>
      </c>
      <c r="AK68" s="5">
        <f>ROUNDUP(Z68*Assumptions!$B$16/Assumptions!$B$10,0)</f>
        <v>1</v>
      </c>
      <c r="AL68" s="6">
        <f>AK68*Assumptions!$B$9</f>
        <v>400</v>
      </c>
      <c r="AM68" s="5" t="s">
        <v>60</v>
      </c>
      <c r="AN68" s="6" t="s">
        <v>60</v>
      </c>
      <c r="AO68" s="5" t="s">
        <v>352</v>
      </c>
      <c r="AQ68" s="5">
        <f t="shared" si="5"/>
        <v>1</v>
      </c>
      <c r="AR68" s="5">
        <f>IF(R68&gt;9,Assumptions!$B$18,0)</f>
        <v>0</v>
      </c>
      <c r="AS68" s="5">
        <f>IF(OR(T68="se",T68="s"),Assumptions!$B$19,0)</f>
        <v>0</v>
      </c>
      <c r="AT68" s="5">
        <f>IF(ISBLANK(V68),0,Assumptions!$B$20)</f>
        <v>0</v>
      </c>
      <c r="AU68" s="5">
        <f>IF(W68&gt;0,Assumptions!$B$21,0)</f>
        <v>0</v>
      </c>
      <c r="AV68" s="5">
        <f>IF(OR(COUNT(SEARCH({"ih","ie"},D68)),COUNT(SEARCH({"profile","income","lim","lico","mbm"},O68))),Assumptions!$B$22,0)</f>
        <v>1</v>
      </c>
      <c r="AW68" s="5">
        <f>IF(OR(COUNT(SEARCH({"hsc","ih","sdc"},D68)),COUNT(SEARCH({"profile","dwelling","housing","construction","rooms","owner","rent"},O68))),Assumptions!$B$23,0)</f>
        <v>1</v>
      </c>
      <c r="AX68" s="5">
        <f>IF(OR(COUNT(SEARCH({"ied","ic","evm"},D68)),COUNT(SEARCH({"profile","immigr","birth","visible","citizen","generation"},O68))),1,0)</f>
        <v>0</v>
      </c>
      <c r="AY68" s="5">
        <f>IF(OR(COUNT(SEARCH({"fh","fhm","ms"},D68)),COUNT(SEARCH({"profile","common-law","marital","family","parent","child","same sex","living alone","household size"},O68))),Assumptions!$B$25,0)</f>
        <v>0</v>
      </c>
      <c r="AZ68" s="5">
        <f>IF(OR(COUNT(SEARCH({"as"},D68)),COUNT(SEARCH({"profile","age","elderly","child","senior"},O68))),Assumptions!$B$26,0)</f>
        <v>1</v>
      </c>
    </row>
    <row r="69" spans="1:52" ht="50.1" customHeight="1" x14ac:dyDescent="0.2">
      <c r="A69" s="5">
        <v>65</v>
      </c>
      <c r="B69" s="5">
        <v>2</v>
      </c>
      <c r="C69" s="10" t="s">
        <v>51</v>
      </c>
      <c r="D69" s="10" t="s">
        <v>140</v>
      </c>
      <c r="E69" s="5" t="s">
        <v>128</v>
      </c>
      <c r="F69" s="8">
        <f>IF(IF(AE69="NA",AC69,AE69)&gt;Assumptions!$B$11,0,1)</f>
        <v>1</v>
      </c>
      <c r="G69" s="8">
        <f t="shared" si="9"/>
        <v>0</v>
      </c>
      <c r="H69" s="8">
        <f>IF(IF(AI69="NA",AG69,AI69)&gt;Assumptions!$B$11,0,1)</f>
        <v>1</v>
      </c>
      <c r="I69" s="6">
        <f t="shared" si="10"/>
        <v>908.5</v>
      </c>
      <c r="J69" s="8">
        <f>IF(IF(AM69="NA",AK69,AM69)&gt;Assumptions!$B$11,0,1)</f>
        <v>1</v>
      </c>
      <c r="K69" s="6">
        <f t="shared" si="11"/>
        <v>1308.5</v>
      </c>
      <c r="L69" s="5">
        <f t="shared" ref="L69:L132" si="12">SUM(AR69:AZ69)*AQ69</f>
        <v>3</v>
      </c>
      <c r="M69" s="5">
        <v>0</v>
      </c>
      <c r="N69" s="34">
        <f t="shared" ref="N69:N132" si="13">IF(AND(ISBLANK(U69),OR(M69=1,L69&gt;$L$1-1,NOT(ISBLANK(W69)))),1,0)</f>
        <v>0</v>
      </c>
      <c r="O69" s="10" t="s">
        <v>265</v>
      </c>
      <c r="P69" s="10" t="s">
        <v>266</v>
      </c>
      <c r="Q69" s="5" t="s">
        <v>60</v>
      </c>
      <c r="R69" s="9">
        <v>-99</v>
      </c>
      <c r="S69" s="9" t="s">
        <v>57</v>
      </c>
      <c r="T69" s="9" t="s">
        <v>416</v>
      </c>
      <c r="X69" s="9" t="s">
        <v>61</v>
      </c>
      <c r="Y69" s="14" t="s">
        <v>379</v>
      </c>
      <c r="Z69" s="7">
        <v>3528</v>
      </c>
      <c r="AA69" s="26">
        <f t="shared" si="6"/>
        <v>0</v>
      </c>
      <c r="AB69" s="5" t="s">
        <v>59</v>
      </c>
      <c r="AC69" s="5">
        <f>ROUNDUP(Z69*Assumptions!$B$13/Assumptions!$B$10,0)</f>
        <v>1</v>
      </c>
      <c r="AD69" s="6">
        <f>AC69*Assumptions!$B$9</f>
        <v>400</v>
      </c>
      <c r="AE69" s="5">
        <v>1</v>
      </c>
      <c r="AF69" s="6">
        <v>454.25</v>
      </c>
      <c r="AG69" s="5">
        <f>ROUNDUP(Z69*Assumptions!$B$15/Assumptions!$B$10,0)</f>
        <v>1</v>
      </c>
      <c r="AH69" s="6">
        <f>AG69*Assumptions!$B$9</f>
        <v>400</v>
      </c>
      <c r="AI69" s="5">
        <v>1</v>
      </c>
      <c r="AJ69" s="6">
        <v>454.25</v>
      </c>
      <c r="AK69" s="5">
        <f>ROUNDUP(Z69*Assumptions!$B$16/Assumptions!$B$10,0)</f>
        <v>1</v>
      </c>
      <c r="AL69" s="6">
        <f>AK69*Assumptions!$B$9</f>
        <v>400</v>
      </c>
      <c r="AM69" s="5" t="s">
        <v>60</v>
      </c>
      <c r="AN69" s="6" t="s">
        <v>60</v>
      </c>
      <c r="AO69" s="5" t="s">
        <v>353</v>
      </c>
      <c r="AQ69" s="5">
        <f t="shared" ref="AQ69:AQ132" si="14">IF(ISBLANK(U69),1,0)</f>
        <v>1</v>
      </c>
      <c r="AR69" s="5">
        <f>IF(R69&gt;9,Assumptions!$B$18,0)</f>
        <v>0</v>
      </c>
      <c r="AS69" s="5">
        <f>IF(OR(T69="se",T69="s"),Assumptions!$B$19,0)</f>
        <v>0</v>
      </c>
      <c r="AT69" s="5">
        <f>IF(ISBLANK(V69),0,Assumptions!$B$20)</f>
        <v>0</v>
      </c>
      <c r="AU69" s="5">
        <f>IF(W69&gt;0,Assumptions!$B$21,0)</f>
        <v>0</v>
      </c>
      <c r="AV69" s="5">
        <f>IF(OR(COUNT(SEARCH({"ih","ie"},D69)),COUNT(SEARCH({"profile","income","lim","lico","mbm"},O69))),Assumptions!$B$22,0)</f>
        <v>1</v>
      </c>
      <c r="AW69" s="5">
        <f>IF(OR(COUNT(SEARCH({"hsc","ih","sdc"},D69)),COUNT(SEARCH({"profile","dwelling","housing","construction","rooms","owner","rent"},O69))),Assumptions!$B$23,0)</f>
        <v>1</v>
      </c>
      <c r="AX69" s="5">
        <f>IF(OR(COUNT(SEARCH({"ied","ic","evm"},D69)),COUNT(SEARCH({"profile","immigr","birth","visible","citizen","generation"},O69))),1,0)</f>
        <v>0</v>
      </c>
      <c r="AY69" s="5">
        <f>IF(OR(COUNT(SEARCH({"fh","fhm","ms"},D69)),COUNT(SEARCH({"profile","common-law","marital","family","parent","child","same sex","living alone","household size"},O69))),Assumptions!$B$25,0)</f>
        <v>0</v>
      </c>
      <c r="AZ69" s="5">
        <f>IF(OR(COUNT(SEARCH({"as"},D69)),COUNT(SEARCH({"profile","age","elderly","child","senior"},O69))),Assumptions!$B$26,0)</f>
        <v>1</v>
      </c>
    </row>
    <row r="70" spans="1:52" ht="50.1" customHeight="1" x14ac:dyDescent="0.2">
      <c r="A70" s="5">
        <v>66</v>
      </c>
      <c r="B70" s="5">
        <v>2</v>
      </c>
      <c r="C70" s="10" t="s">
        <v>51</v>
      </c>
      <c r="D70" s="10" t="s">
        <v>140</v>
      </c>
      <c r="E70" s="5" t="s">
        <v>129</v>
      </c>
      <c r="F70" s="8">
        <f>IF(IF(AE70="NA",AC70,AE70)&gt;Assumptions!$B$11,0,1)</f>
        <v>1</v>
      </c>
      <c r="G70" s="8">
        <f t="shared" si="9"/>
        <v>0</v>
      </c>
      <c r="H70" s="8">
        <f>IF(IF(AI70="NA",AG70,AI70)&gt;Assumptions!$B$11,0,1)</f>
        <v>1</v>
      </c>
      <c r="I70" s="6">
        <f t="shared" si="10"/>
        <v>617.78</v>
      </c>
      <c r="J70" s="8">
        <f>IF(IF(AM70="NA",AK70,AM70)&gt;Assumptions!$B$11,0,1)</f>
        <v>1</v>
      </c>
      <c r="K70" s="6">
        <f t="shared" si="11"/>
        <v>1017.78</v>
      </c>
      <c r="L70" s="5">
        <f t="shared" si="12"/>
        <v>2</v>
      </c>
      <c r="M70" s="5">
        <v>0</v>
      </c>
      <c r="N70" s="34">
        <f t="shared" si="13"/>
        <v>0</v>
      </c>
      <c r="O70" s="10" t="s">
        <v>267</v>
      </c>
      <c r="P70" s="10" t="s">
        <v>268</v>
      </c>
      <c r="Q70" s="5" t="s">
        <v>60</v>
      </c>
      <c r="R70" s="9">
        <v>-99</v>
      </c>
      <c r="S70" s="9" t="s">
        <v>57</v>
      </c>
      <c r="T70" s="9" t="s">
        <v>416</v>
      </c>
      <c r="X70" s="9" t="s">
        <v>61</v>
      </c>
      <c r="Y70" s="14" t="s">
        <v>58</v>
      </c>
      <c r="Z70" s="7">
        <v>2004</v>
      </c>
      <c r="AA70" s="26">
        <f t="shared" si="6"/>
        <v>0</v>
      </c>
      <c r="AB70" s="5" t="s">
        <v>59</v>
      </c>
      <c r="AC70" s="5">
        <f>ROUNDUP(Z70*Assumptions!$B$13/Assumptions!$B$10,0)</f>
        <v>1</v>
      </c>
      <c r="AD70" s="6">
        <f>AC70*Assumptions!$B$9</f>
        <v>400</v>
      </c>
      <c r="AE70" s="5">
        <v>1</v>
      </c>
      <c r="AF70" s="6">
        <v>308.89</v>
      </c>
      <c r="AG70" s="5">
        <f>ROUNDUP(Z70*Assumptions!$B$15/Assumptions!$B$10,0)</f>
        <v>1</v>
      </c>
      <c r="AH70" s="6">
        <f>AG70*Assumptions!$B$9</f>
        <v>400</v>
      </c>
      <c r="AI70" s="5">
        <v>1</v>
      </c>
      <c r="AJ70" s="6">
        <v>308.89</v>
      </c>
      <c r="AK70" s="5">
        <f>ROUNDUP(Z70*Assumptions!$B$16/Assumptions!$B$10,0)</f>
        <v>1</v>
      </c>
      <c r="AL70" s="6">
        <f>AK70*Assumptions!$B$9</f>
        <v>400</v>
      </c>
      <c r="AM70" s="5" t="s">
        <v>60</v>
      </c>
      <c r="AN70" s="6" t="s">
        <v>60</v>
      </c>
      <c r="AO70" s="5" t="s">
        <v>354</v>
      </c>
      <c r="AQ70" s="5">
        <f t="shared" si="14"/>
        <v>1</v>
      </c>
      <c r="AR70" s="5">
        <f>IF(R70&gt;9,Assumptions!$B$18,0)</f>
        <v>0</v>
      </c>
      <c r="AS70" s="5">
        <f>IF(OR(T70="se",T70="s"),Assumptions!$B$19,0)</f>
        <v>0</v>
      </c>
      <c r="AT70" s="5">
        <f>IF(ISBLANK(V70),0,Assumptions!$B$20)</f>
        <v>0</v>
      </c>
      <c r="AU70" s="5">
        <f>IF(W70&gt;0,Assumptions!$B$21,0)</f>
        <v>0</v>
      </c>
      <c r="AV70" s="5">
        <f>IF(OR(COUNT(SEARCH({"ih","ie"},D70)),COUNT(SEARCH({"profile","income","lim","lico","mbm"},O70))),Assumptions!$B$22,0)</f>
        <v>1</v>
      </c>
      <c r="AW70" s="5">
        <f>IF(OR(COUNT(SEARCH({"hsc","ih","sdc"},D70)),COUNT(SEARCH({"profile","dwelling","housing","construction","rooms","owner","rent"},O70))),Assumptions!$B$23,0)</f>
        <v>1</v>
      </c>
      <c r="AX70" s="5">
        <f>IF(OR(COUNT(SEARCH({"ied","ic","evm"},D70)),COUNT(SEARCH({"profile","immigr","birth","visible","citizen","generation"},O70))),1,0)</f>
        <v>0</v>
      </c>
      <c r="AY70" s="5">
        <f>IF(OR(COUNT(SEARCH({"fh","fhm","ms"},D70)),COUNT(SEARCH({"profile","common-law","marital","family","parent","child","same sex","living alone","household size"},O70))),Assumptions!$B$25,0)</f>
        <v>0</v>
      </c>
      <c r="AZ70" s="5">
        <f>IF(OR(COUNT(SEARCH({"as"},D70)),COUNT(SEARCH({"profile","age","elderly","child","senior"},O70))),Assumptions!$B$26,0)</f>
        <v>0</v>
      </c>
    </row>
    <row r="71" spans="1:52" ht="50.1" customHeight="1" x14ac:dyDescent="0.2">
      <c r="A71" s="5">
        <v>67</v>
      </c>
      <c r="B71" s="5">
        <v>2</v>
      </c>
      <c r="C71" s="10" t="s">
        <v>51</v>
      </c>
      <c r="D71" s="10" t="s">
        <v>140</v>
      </c>
      <c r="E71" s="5" t="s">
        <v>130</v>
      </c>
      <c r="F71" s="8">
        <f>IF(IF(AE71="NA",AC71,AE71)&gt;Assumptions!$B$11,0,1)</f>
        <v>1</v>
      </c>
      <c r="G71" s="8">
        <f t="shared" si="9"/>
        <v>0</v>
      </c>
      <c r="H71" s="8">
        <f>IF(IF(AI71="NA",AG71,AI71)&gt;Assumptions!$B$11,0,1)</f>
        <v>1</v>
      </c>
      <c r="I71" s="6">
        <f t="shared" si="10"/>
        <v>545.1</v>
      </c>
      <c r="J71" s="8">
        <f>IF(IF(AM71="NA",AK71,AM71)&gt;Assumptions!$B$11,0,1)</f>
        <v>1</v>
      </c>
      <c r="K71" s="6">
        <f t="shared" si="11"/>
        <v>945.1</v>
      </c>
      <c r="L71" s="5">
        <f t="shared" si="12"/>
        <v>3</v>
      </c>
      <c r="M71" s="5">
        <v>0</v>
      </c>
      <c r="N71" s="34">
        <f t="shared" si="13"/>
        <v>0</v>
      </c>
      <c r="O71" s="10" t="s">
        <v>269</v>
      </c>
      <c r="P71" s="10" t="s">
        <v>270</v>
      </c>
      <c r="Q71" s="5" t="s">
        <v>60</v>
      </c>
      <c r="R71" s="9">
        <v>-99</v>
      </c>
      <c r="S71" s="9" t="s">
        <v>57</v>
      </c>
      <c r="T71" s="9" t="s">
        <v>416</v>
      </c>
      <c r="X71" s="9" t="s">
        <v>61</v>
      </c>
      <c r="Y71" s="14" t="s">
        <v>380</v>
      </c>
      <c r="Z71" s="7">
        <v>58608</v>
      </c>
      <c r="AA71" s="26">
        <f t="shared" ref="AA71:AA134" si="15">IF(AND(F71=0,G71=0,H71=0,J71=0),1,0)</f>
        <v>0</v>
      </c>
      <c r="AB71" s="5" t="s">
        <v>59</v>
      </c>
      <c r="AC71" s="5">
        <f>ROUNDUP(Z71*Assumptions!$B$13/Assumptions!$B$10,0)</f>
        <v>7</v>
      </c>
      <c r="AD71" s="6">
        <f>AC71*Assumptions!$B$9</f>
        <v>2800</v>
      </c>
      <c r="AE71" s="5">
        <v>1</v>
      </c>
      <c r="AF71" s="6">
        <v>272.55</v>
      </c>
      <c r="AG71" s="5">
        <f>ROUNDUP(Z71*Assumptions!$B$15/Assumptions!$B$10,0)</f>
        <v>1</v>
      </c>
      <c r="AH71" s="6">
        <f>AG71*Assumptions!$B$9</f>
        <v>400</v>
      </c>
      <c r="AI71" s="5">
        <v>1</v>
      </c>
      <c r="AJ71" s="6">
        <v>272.55</v>
      </c>
      <c r="AK71" s="5">
        <f>ROUNDUP(Z71*Assumptions!$B$16/Assumptions!$B$10,0)</f>
        <v>1</v>
      </c>
      <c r="AL71" s="6">
        <f>AK71*Assumptions!$B$9</f>
        <v>400</v>
      </c>
      <c r="AM71" s="5" t="s">
        <v>60</v>
      </c>
      <c r="AN71" s="6" t="s">
        <v>60</v>
      </c>
      <c r="AO71" s="5" t="s">
        <v>355</v>
      </c>
      <c r="AQ71" s="5">
        <f t="shared" si="14"/>
        <v>1</v>
      </c>
      <c r="AR71" s="5">
        <f>IF(R71&gt;9,Assumptions!$B$18,0)</f>
        <v>0</v>
      </c>
      <c r="AS71" s="5">
        <f>IF(OR(T71="se",T71="s"),Assumptions!$B$19,0)</f>
        <v>0</v>
      </c>
      <c r="AT71" s="5">
        <f>IF(ISBLANK(V71),0,Assumptions!$B$20)</f>
        <v>0</v>
      </c>
      <c r="AU71" s="5">
        <f>IF(W71&gt;0,Assumptions!$B$21,0)</f>
        <v>0</v>
      </c>
      <c r="AV71" s="5">
        <f>IF(OR(COUNT(SEARCH({"ih","ie"},D71)),COUNT(SEARCH({"profile","income","lim","lico","mbm"},O71))),Assumptions!$B$22,0)</f>
        <v>1</v>
      </c>
      <c r="AW71" s="5">
        <f>IF(OR(COUNT(SEARCH({"hsc","ih","sdc"},D71)),COUNT(SEARCH({"profile","dwelling","housing","construction","rooms","owner","rent"},O71))),Assumptions!$B$23,0)</f>
        <v>1</v>
      </c>
      <c r="AX71" s="5">
        <f>IF(OR(COUNT(SEARCH({"ied","ic","evm"},D71)),COUNT(SEARCH({"profile","immigr","birth","visible","citizen","generation"},O71))),1,0)</f>
        <v>0</v>
      </c>
      <c r="AY71" s="5">
        <f>IF(OR(COUNT(SEARCH({"fh","fhm","ms"},D71)),COUNT(SEARCH({"profile","common-law","marital","family","parent","child","same sex","living alone","household size"},O71))),Assumptions!$B$25,0)</f>
        <v>1</v>
      </c>
      <c r="AZ71" s="5">
        <f>IF(OR(COUNT(SEARCH({"as"},D71)),COUNT(SEARCH({"profile","age","elderly","child","senior"},O71))),Assumptions!$B$26,0)</f>
        <v>0</v>
      </c>
    </row>
    <row r="72" spans="1:52" ht="50.1" customHeight="1" x14ac:dyDescent="0.2">
      <c r="A72" s="5">
        <v>68</v>
      </c>
      <c r="B72" s="5">
        <v>2</v>
      </c>
      <c r="C72" s="10" t="s">
        <v>51</v>
      </c>
      <c r="D72" s="10" t="s">
        <v>140</v>
      </c>
      <c r="E72" s="5" t="s">
        <v>131</v>
      </c>
      <c r="F72" s="8">
        <f>IF(IF(AE72="NA",AC72,AE72)&gt;Assumptions!$B$11,0,1)</f>
        <v>1</v>
      </c>
      <c r="G72" s="8">
        <f t="shared" si="9"/>
        <v>0</v>
      </c>
      <c r="H72" s="8">
        <f>IF(IF(AI72="NA",AG72,AI72)&gt;Assumptions!$B$11,0,1)</f>
        <v>1</v>
      </c>
      <c r="I72" s="6">
        <f t="shared" si="10"/>
        <v>545.1</v>
      </c>
      <c r="J72" s="8">
        <f>IF(IF(AM72="NA",AK72,AM72)&gt;Assumptions!$B$11,0,1)</f>
        <v>1</v>
      </c>
      <c r="K72" s="6">
        <f t="shared" si="11"/>
        <v>945.1</v>
      </c>
      <c r="L72" s="5">
        <f t="shared" si="12"/>
        <v>3</v>
      </c>
      <c r="M72" s="5">
        <v>0</v>
      </c>
      <c r="N72" s="34">
        <f t="shared" si="13"/>
        <v>0</v>
      </c>
      <c r="O72" s="10" t="s">
        <v>271</v>
      </c>
      <c r="P72" s="10" t="s">
        <v>272</v>
      </c>
      <c r="Q72" s="5" t="s">
        <v>60</v>
      </c>
      <c r="R72" s="9">
        <v>-99</v>
      </c>
      <c r="S72" s="9" t="s">
        <v>57</v>
      </c>
      <c r="T72" s="9" t="s">
        <v>416</v>
      </c>
      <c r="X72" s="9" t="s">
        <v>61</v>
      </c>
      <c r="Y72" s="14" t="s">
        <v>381</v>
      </c>
      <c r="Z72" s="7">
        <v>405</v>
      </c>
      <c r="AA72" s="26">
        <f t="shared" si="15"/>
        <v>0</v>
      </c>
      <c r="AB72" s="5" t="s">
        <v>59</v>
      </c>
      <c r="AC72" s="5">
        <f>ROUNDUP(Z72*Assumptions!$B$13/Assumptions!$B$10,0)</f>
        <v>1</v>
      </c>
      <c r="AD72" s="6">
        <f>AC72*Assumptions!$B$9</f>
        <v>400</v>
      </c>
      <c r="AE72" s="5">
        <v>1</v>
      </c>
      <c r="AF72" s="6">
        <v>272.55</v>
      </c>
      <c r="AG72" s="5">
        <f>ROUNDUP(Z72*Assumptions!$B$15/Assumptions!$B$10,0)</f>
        <v>1</v>
      </c>
      <c r="AH72" s="6">
        <f>AG72*Assumptions!$B$9</f>
        <v>400</v>
      </c>
      <c r="AI72" s="5">
        <v>1</v>
      </c>
      <c r="AJ72" s="6">
        <v>272.55</v>
      </c>
      <c r="AK72" s="5">
        <f>ROUNDUP(Z72*Assumptions!$B$16/Assumptions!$B$10,0)</f>
        <v>1</v>
      </c>
      <c r="AL72" s="6">
        <f>AK72*Assumptions!$B$9</f>
        <v>400</v>
      </c>
      <c r="AM72" s="5" t="s">
        <v>60</v>
      </c>
      <c r="AN72" s="6" t="s">
        <v>60</v>
      </c>
      <c r="AO72" s="5" t="s">
        <v>356</v>
      </c>
      <c r="AQ72" s="5">
        <f t="shared" si="14"/>
        <v>1</v>
      </c>
      <c r="AR72" s="5">
        <f>IF(R72&gt;9,Assumptions!$B$18,0)</f>
        <v>0</v>
      </c>
      <c r="AS72" s="5">
        <f>IF(OR(T72="se",T72="s"),Assumptions!$B$19,0)</f>
        <v>0</v>
      </c>
      <c r="AT72" s="5">
        <f>IF(ISBLANK(V72),0,Assumptions!$B$20)</f>
        <v>0</v>
      </c>
      <c r="AU72" s="5">
        <f>IF(W72&gt;0,Assumptions!$B$21,0)</f>
        <v>0</v>
      </c>
      <c r="AV72" s="5">
        <f>IF(OR(COUNT(SEARCH({"ih","ie"},D72)),COUNT(SEARCH({"profile","income","lim","lico","mbm"},O72))),Assumptions!$B$22,0)</f>
        <v>1</v>
      </c>
      <c r="AW72" s="5">
        <f>IF(OR(COUNT(SEARCH({"hsc","ih","sdc"},D72)),COUNT(SEARCH({"profile","dwelling","housing","construction","rooms","owner","rent"},O72))),Assumptions!$B$23,0)</f>
        <v>1</v>
      </c>
      <c r="AX72" s="5">
        <f>IF(OR(COUNT(SEARCH({"ied","ic","evm"},D72)),COUNT(SEARCH({"profile","immigr","birth","visible","citizen","generation"},O72))),1,0)</f>
        <v>0</v>
      </c>
      <c r="AY72" s="5">
        <f>IF(OR(COUNT(SEARCH({"fh","fhm","ms"},D72)),COUNT(SEARCH({"profile","common-law","marital","family","parent","child","same sex","living alone","household size"},O72))),Assumptions!$B$25,0)</f>
        <v>0</v>
      </c>
      <c r="AZ72" s="5">
        <f>IF(OR(COUNT(SEARCH({"as"},D72)),COUNT(SEARCH({"profile","age","elderly","child","senior"},O72))),Assumptions!$B$26,0)</f>
        <v>1</v>
      </c>
    </row>
    <row r="73" spans="1:52" ht="50.1" customHeight="1" x14ac:dyDescent="0.2">
      <c r="A73" s="5">
        <v>69</v>
      </c>
      <c r="B73" s="5">
        <v>2</v>
      </c>
      <c r="C73" s="10" t="s">
        <v>51</v>
      </c>
      <c r="D73" s="10" t="s">
        <v>140</v>
      </c>
      <c r="E73" s="5" t="s">
        <v>132</v>
      </c>
      <c r="F73" s="8">
        <f>IF(IF(AE73="NA",AC73,AE73)&gt;Assumptions!$B$11,0,1)</f>
        <v>0</v>
      </c>
      <c r="G73" s="8">
        <f t="shared" si="9"/>
        <v>1</v>
      </c>
      <c r="H73" s="8">
        <f>IF(IF(AI73="NA",AG73,AI73)&gt;Assumptions!$B$11,0,1)</f>
        <v>1</v>
      </c>
      <c r="I73" s="6">
        <f t="shared" si="10"/>
        <v>672.55</v>
      </c>
      <c r="J73" s="8">
        <f>IF(IF(AM73="NA",AK73,AM73)&gt;Assumptions!$B$11,0,1)</f>
        <v>1</v>
      </c>
      <c r="K73" s="6">
        <f t="shared" si="11"/>
        <v>1072.55</v>
      </c>
      <c r="L73" s="5">
        <f t="shared" si="12"/>
        <v>6</v>
      </c>
      <c r="M73" s="5">
        <v>0</v>
      </c>
      <c r="N73" s="34">
        <f t="shared" si="13"/>
        <v>1</v>
      </c>
      <c r="O73" s="10" t="s">
        <v>273</v>
      </c>
      <c r="P73" s="10" t="s">
        <v>274</v>
      </c>
      <c r="Q73" s="5" t="s">
        <v>386</v>
      </c>
      <c r="R73" s="9">
        <v>137</v>
      </c>
      <c r="S73" s="9" t="s">
        <v>57</v>
      </c>
      <c r="T73" s="9" t="s">
        <v>285</v>
      </c>
      <c r="V73" s="9" t="s">
        <v>959</v>
      </c>
      <c r="X73" s="9" t="s">
        <v>61</v>
      </c>
      <c r="Y73" s="14" t="s">
        <v>379</v>
      </c>
      <c r="Z73" s="7">
        <v>11220</v>
      </c>
      <c r="AA73" s="26">
        <f t="shared" si="15"/>
        <v>0</v>
      </c>
      <c r="AB73" s="5" t="s">
        <v>59</v>
      </c>
      <c r="AC73" s="5">
        <f>ROUNDUP(Z73*Assumptions!$B$13/Assumptions!$B$10,0)</f>
        <v>2</v>
      </c>
      <c r="AD73" s="6">
        <f>AC73*Assumptions!$B$9</f>
        <v>800</v>
      </c>
      <c r="AE73" s="5">
        <v>5</v>
      </c>
      <c r="AF73" s="6">
        <v>781.31</v>
      </c>
      <c r="AG73" s="5">
        <f>ROUNDUP(Z73*Assumptions!$B$15/Assumptions!$B$10,0)</f>
        <v>1</v>
      </c>
      <c r="AH73" s="6">
        <f>AG73*Assumptions!$B$9</f>
        <v>400</v>
      </c>
      <c r="AI73" s="5">
        <v>1</v>
      </c>
      <c r="AJ73" s="6">
        <v>272.55</v>
      </c>
      <c r="AK73" s="5">
        <f>ROUNDUP(Z73*Assumptions!$B$16/Assumptions!$B$10,0)</f>
        <v>1</v>
      </c>
      <c r="AL73" s="6">
        <f>AK73*Assumptions!$B$9</f>
        <v>400</v>
      </c>
      <c r="AM73" s="5" t="s">
        <v>60</v>
      </c>
      <c r="AN73" s="6" t="s">
        <v>60</v>
      </c>
      <c r="AO73" s="5" t="s">
        <v>357</v>
      </c>
      <c r="AP73" s="5" t="s">
        <v>1040</v>
      </c>
      <c r="AQ73" s="5">
        <f t="shared" si="14"/>
        <v>1</v>
      </c>
      <c r="AR73" s="5">
        <f>IF(R73&gt;9,Assumptions!$B$18,0)</f>
        <v>1</v>
      </c>
      <c r="AS73" s="5">
        <f>IF(OR(T73="se",T73="s"),Assumptions!$B$19,0)</f>
        <v>1</v>
      </c>
      <c r="AT73" s="5">
        <f>IF(ISBLANK(V73),0,Assumptions!$B$20)</f>
        <v>1</v>
      </c>
      <c r="AU73" s="5">
        <f>IF(W73&gt;0,Assumptions!$B$21,0)</f>
        <v>0</v>
      </c>
      <c r="AV73" s="5">
        <f>IF(OR(COUNT(SEARCH({"ih","ie"},D73)),COUNT(SEARCH({"profile","income","lim","lico","mbm"},O73))),Assumptions!$B$22,0)</f>
        <v>1</v>
      </c>
      <c r="AW73" s="5">
        <f>IF(OR(COUNT(SEARCH({"hsc","ih","sdc"},D73)),COUNT(SEARCH({"profile","dwelling","housing","construction","rooms","owner","rent"},O73))),Assumptions!$B$23,0)</f>
        <v>1</v>
      </c>
      <c r="AX73" s="5">
        <f>IF(OR(COUNT(SEARCH({"ied","ic","evm"},D73)),COUNT(SEARCH({"profile","immigr","birth","visible","citizen","generation"},O73))),1,0)</f>
        <v>0</v>
      </c>
      <c r="AY73" s="5">
        <f>IF(OR(COUNT(SEARCH({"fh","fhm","ms"},D73)),COUNT(SEARCH({"profile","common-law","marital","family","parent","child","same sex","living alone","household size"},O73))),Assumptions!$B$25,0)</f>
        <v>0</v>
      </c>
      <c r="AZ73" s="5">
        <f>IF(OR(COUNT(SEARCH({"as"},D73)),COUNT(SEARCH({"profile","age","elderly","child","senior"},O73))),Assumptions!$B$26,0)</f>
        <v>1</v>
      </c>
    </row>
    <row r="74" spans="1:52" ht="50.1" customHeight="1" x14ac:dyDescent="0.2">
      <c r="A74" s="5">
        <v>70</v>
      </c>
      <c r="B74" s="5">
        <v>2</v>
      </c>
      <c r="C74" s="10" t="s">
        <v>51</v>
      </c>
      <c r="D74" s="10" t="s">
        <v>140</v>
      </c>
      <c r="E74" s="5" t="s">
        <v>133</v>
      </c>
      <c r="F74" s="8">
        <f>IF(IF(AE74="NA",AC74,AE74)&gt;Assumptions!$B$11,0,1)</f>
        <v>0</v>
      </c>
      <c r="G74" s="8">
        <f t="shared" si="9"/>
        <v>0</v>
      </c>
      <c r="H74" s="8">
        <f>IF(IF(AI74="NA",AG74,AI74)&gt;Assumptions!$B$11,0,1)</f>
        <v>0</v>
      </c>
      <c r="I74" s="6">
        <f t="shared" si="10"/>
        <v>0</v>
      </c>
      <c r="J74" s="8">
        <f>IF(IF(AM74="NA",AK74,AM74)&gt;Assumptions!$B$11,0,1)</f>
        <v>0</v>
      </c>
      <c r="K74" s="6">
        <f t="shared" si="11"/>
        <v>0</v>
      </c>
      <c r="L74" s="5">
        <f t="shared" si="12"/>
        <v>3</v>
      </c>
      <c r="M74" s="5">
        <v>0</v>
      </c>
      <c r="N74" s="34">
        <f t="shared" si="13"/>
        <v>0</v>
      </c>
      <c r="O74" s="10" t="s">
        <v>275</v>
      </c>
      <c r="P74" s="10" t="s">
        <v>276</v>
      </c>
      <c r="Q74" s="5" t="s">
        <v>60</v>
      </c>
      <c r="R74" s="9">
        <v>-99</v>
      </c>
      <c r="S74" s="9" t="s">
        <v>57</v>
      </c>
      <c r="T74" s="9" t="s">
        <v>416</v>
      </c>
      <c r="X74" s="9" t="s">
        <v>61</v>
      </c>
      <c r="Y74" s="14" t="s">
        <v>379</v>
      </c>
      <c r="Z74" s="7">
        <v>414720</v>
      </c>
      <c r="AA74" s="26">
        <f t="shared" si="15"/>
        <v>1</v>
      </c>
      <c r="AB74" s="5" t="s">
        <v>290</v>
      </c>
      <c r="AC74" s="5">
        <f>ROUNDUP(Z74*Assumptions!$B$13/Assumptions!$B$10,0)</f>
        <v>47</v>
      </c>
      <c r="AD74" s="6">
        <f>AC74*Assumptions!$B$9</f>
        <v>18800</v>
      </c>
      <c r="AE74" s="5" t="s">
        <v>60</v>
      </c>
      <c r="AF74" s="6" t="s">
        <v>60</v>
      </c>
      <c r="AG74" s="5">
        <f>ROUNDUP(Z74*Assumptions!$B$15/Assumptions!$B$10,0)</f>
        <v>5</v>
      </c>
      <c r="AH74" s="6">
        <f>AG74*Assumptions!$B$9</f>
        <v>2000</v>
      </c>
      <c r="AI74" s="5">
        <v>8</v>
      </c>
      <c r="AJ74" s="6">
        <v>1399.09</v>
      </c>
      <c r="AK74" s="5">
        <f>ROUNDUP(Z74*Assumptions!$B$16/Assumptions!$B$10,0)</f>
        <v>7</v>
      </c>
      <c r="AL74" s="6">
        <f>AK74*Assumptions!$B$9</f>
        <v>2800</v>
      </c>
      <c r="AM74" s="5" t="s">
        <v>60</v>
      </c>
      <c r="AN74" s="6" t="s">
        <v>60</v>
      </c>
      <c r="AO74" s="5" t="s">
        <v>358</v>
      </c>
      <c r="AQ74" s="5">
        <f t="shared" si="14"/>
        <v>1</v>
      </c>
      <c r="AR74" s="5">
        <f>IF(R74&gt;9,Assumptions!$B$18,0)</f>
        <v>0</v>
      </c>
      <c r="AS74" s="5">
        <f>IF(OR(T74="se",T74="s"),Assumptions!$B$19,0)</f>
        <v>0</v>
      </c>
      <c r="AT74" s="5">
        <f>IF(ISBLANK(V74),0,Assumptions!$B$20)</f>
        <v>0</v>
      </c>
      <c r="AU74" s="5">
        <f>IF(W74&gt;0,Assumptions!$B$21,0)</f>
        <v>0</v>
      </c>
      <c r="AV74" s="5">
        <f>IF(OR(COUNT(SEARCH({"ih","ie"},D74)),COUNT(SEARCH({"profile","income","lim","lico","mbm"},O74))),Assumptions!$B$22,0)</f>
        <v>1</v>
      </c>
      <c r="AW74" s="5">
        <f>IF(OR(COUNT(SEARCH({"hsc","ih","sdc"},D74)),COUNT(SEARCH({"profile","dwelling","housing","construction","rooms","owner","rent"},O74))),Assumptions!$B$23,0)</f>
        <v>1</v>
      </c>
      <c r="AX74" s="5">
        <f>IF(OR(COUNT(SEARCH({"ied","ic","evm"},D74)),COUNT(SEARCH({"profile","immigr","birth","visible","citizen","generation"},O74))),1,0)</f>
        <v>0</v>
      </c>
      <c r="AY74" s="5">
        <f>IF(OR(COUNT(SEARCH({"fh","fhm","ms"},D74)),COUNT(SEARCH({"profile","common-law","marital","family","parent","child","same sex","living alone","household size"},O74))),Assumptions!$B$25,0)</f>
        <v>0</v>
      </c>
      <c r="AZ74" s="5">
        <f>IF(OR(COUNT(SEARCH({"as"},D74)),COUNT(SEARCH({"profile","age","elderly","child","senior"},O74))),Assumptions!$B$26,0)</f>
        <v>1</v>
      </c>
    </row>
    <row r="75" spans="1:52" ht="50.1" customHeight="1" x14ac:dyDescent="0.2">
      <c r="A75" s="5">
        <v>71</v>
      </c>
      <c r="B75" s="5">
        <v>2</v>
      </c>
      <c r="C75" s="10" t="s">
        <v>51</v>
      </c>
      <c r="D75" s="10" t="s">
        <v>140</v>
      </c>
      <c r="E75" s="5" t="s">
        <v>134</v>
      </c>
      <c r="F75" s="8">
        <f>IF(IF(AE75="NA",AC75,AE75)&gt;Assumptions!$B$11,0,1)</f>
        <v>0</v>
      </c>
      <c r="G75" s="8">
        <f t="shared" si="9"/>
        <v>0</v>
      </c>
      <c r="H75" s="8">
        <f>IF(IF(AI75="NA",AG75,AI75)&gt;Assumptions!$B$11,0,1)</f>
        <v>0</v>
      </c>
      <c r="I75" s="6">
        <f t="shared" si="10"/>
        <v>0</v>
      </c>
      <c r="J75" s="8">
        <f>IF(IF(AM75="NA",AK75,AM75)&gt;Assumptions!$B$11,0,1)</f>
        <v>0</v>
      </c>
      <c r="K75" s="6">
        <f t="shared" si="11"/>
        <v>0</v>
      </c>
      <c r="L75" s="5">
        <f t="shared" si="12"/>
        <v>3</v>
      </c>
      <c r="M75" s="5">
        <v>0</v>
      </c>
      <c r="N75" s="34">
        <f t="shared" si="13"/>
        <v>0</v>
      </c>
      <c r="O75" s="10" t="s">
        <v>277</v>
      </c>
      <c r="P75" s="10" t="s">
        <v>278</v>
      </c>
      <c r="Q75" s="5" t="s">
        <v>60</v>
      </c>
      <c r="R75" s="9">
        <v>-99</v>
      </c>
      <c r="S75" s="9" t="s">
        <v>57</v>
      </c>
      <c r="T75" s="9" t="s">
        <v>416</v>
      </c>
      <c r="X75" s="9" t="s">
        <v>61</v>
      </c>
      <c r="Y75" s="14" t="s">
        <v>379</v>
      </c>
      <c r="Z75" s="7">
        <v>261954</v>
      </c>
      <c r="AA75" s="26">
        <f t="shared" si="15"/>
        <v>1</v>
      </c>
      <c r="AB75" s="5" t="s">
        <v>286</v>
      </c>
      <c r="AC75" s="5">
        <f>ROUNDUP(Z75*Assumptions!$B$13/Assumptions!$B$10,0)</f>
        <v>30</v>
      </c>
      <c r="AD75" s="6">
        <f>AC75*Assumptions!$B$9</f>
        <v>12000</v>
      </c>
      <c r="AE75" s="5">
        <v>35</v>
      </c>
      <c r="AF75" s="6">
        <v>4051.91</v>
      </c>
      <c r="AG75" s="5">
        <f>ROUNDUP(Z75*Assumptions!$B$15/Assumptions!$B$10,0)</f>
        <v>3</v>
      </c>
      <c r="AH75" s="6">
        <f>AG75*Assumptions!$B$9</f>
        <v>1200</v>
      </c>
      <c r="AI75" s="5">
        <v>5</v>
      </c>
      <c r="AJ75" s="6">
        <v>781.31</v>
      </c>
      <c r="AK75" s="5">
        <f>ROUNDUP(Z75*Assumptions!$B$16/Assumptions!$B$10,0)</f>
        <v>4</v>
      </c>
      <c r="AL75" s="6">
        <f>AK75*Assumptions!$B$9</f>
        <v>1600</v>
      </c>
      <c r="AM75" s="5" t="s">
        <v>60</v>
      </c>
      <c r="AN75" s="6" t="s">
        <v>60</v>
      </c>
      <c r="AO75" s="5" t="s">
        <v>359</v>
      </c>
      <c r="AQ75" s="5">
        <f t="shared" si="14"/>
        <v>1</v>
      </c>
      <c r="AR75" s="5">
        <f>IF(R75&gt;9,Assumptions!$B$18,0)</f>
        <v>0</v>
      </c>
      <c r="AS75" s="5">
        <f>IF(OR(T75="se",T75="s"),Assumptions!$B$19,0)</f>
        <v>0</v>
      </c>
      <c r="AT75" s="5">
        <f>IF(ISBLANK(V75),0,Assumptions!$B$20)</f>
        <v>0</v>
      </c>
      <c r="AU75" s="5">
        <f>IF(W75&gt;0,Assumptions!$B$21,0)</f>
        <v>0</v>
      </c>
      <c r="AV75" s="5">
        <f>IF(OR(COUNT(SEARCH({"ih","ie"},D75)),COUNT(SEARCH({"profile","income","lim","lico","mbm"},O75))),Assumptions!$B$22,0)</f>
        <v>1</v>
      </c>
      <c r="AW75" s="5">
        <f>IF(OR(COUNT(SEARCH({"hsc","ih","sdc"},D75)),COUNT(SEARCH({"profile","dwelling","housing","construction","rooms","owner","rent"},O75))),Assumptions!$B$23,0)</f>
        <v>1</v>
      </c>
      <c r="AX75" s="5">
        <f>IF(OR(COUNT(SEARCH({"ied","ic","evm"},D75)),COUNT(SEARCH({"profile","immigr","birth","visible","citizen","generation"},O75))),1,0)</f>
        <v>0</v>
      </c>
      <c r="AY75" s="5">
        <f>IF(OR(COUNT(SEARCH({"fh","fhm","ms"},D75)),COUNT(SEARCH({"profile","common-law","marital","family","parent","child","same sex","living alone","household size"},O75))),Assumptions!$B$25,0)</f>
        <v>0</v>
      </c>
      <c r="AZ75" s="5">
        <f>IF(OR(COUNT(SEARCH({"as"},D75)),COUNT(SEARCH({"profile","age","elderly","child","senior"},O75))),Assumptions!$B$26,0)</f>
        <v>1</v>
      </c>
    </row>
    <row r="76" spans="1:52" ht="50.1" customHeight="1" x14ac:dyDescent="0.2">
      <c r="A76" s="5">
        <v>72</v>
      </c>
      <c r="B76" s="5">
        <v>2</v>
      </c>
      <c r="C76" s="10" t="s">
        <v>51</v>
      </c>
      <c r="D76" s="10" t="s">
        <v>140</v>
      </c>
      <c r="E76" s="5" t="s">
        <v>135</v>
      </c>
      <c r="F76" s="8">
        <f>IF(IF(AE76="NA",AC76,AE76)&gt;Assumptions!$B$11,0,1)</f>
        <v>1</v>
      </c>
      <c r="G76" s="8">
        <f t="shared" si="9"/>
        <v>0</v>
      </c>
      <c r="H76" s="8">
        <f>IF(IF(AI76="NA",AG76,AI76)&gt;Assumptions!$B$11,0,1)</f>
        <v>1</v>
      </c>
      <c r="I76" s="6">
        <f t="shared" si="10"/>
        <v>617.78</v>
      </c>
      <c r="J76" s="8">
        <f>IF(IF(AM76="NA",AK76,AM76)&gt;Assumptions!$B$11,0,1)</f>
        <v>1</v>
      </c>
      <c r="K76" s="6">
        <f t="shared" si="11"/>
        <v>1017.78</v>
      </c>
      <c r="L76" s="5">
        <f t="shared" si="12"/>
        <v>2</v>
      </c>
      <c r="M76" s="5">
        <v>0</v>
      </c>
      <c r="N76" s="34">
        <f t="shared" si="13"/>
        <v>0</v>
      </c>
      <c r="O76" s="10" t="s">
        <v>279</v>
      </c>
      <c r="P76" s="10" t="s">
        <v>280</v>
      </c>
      <c r="Q76" s="5" t="s">
        <v>60</v>
      </c>
      <c r="R76" s="9">
        <v>-99</v>
      </c>
      <c r="S76" s="9" t="s">
        <v>57</v>
      </c>
      <c r="T76" s="9" t="s">
        <v>416</v>
      </c>
      <c r="X76" s="9" t="s">
        <v>61</v>
      </c>
      <c r="Y76" s="14" t="s">
        <v>58</v>
      </c>
      <c r="Z76" s="7">
        <v>5796</v>
      </c>
      <c r="AA76" s="26">
        <f t="shared" si="15"/>
        <v>0</v>
      </c>
      <c r="AB76" s="5" t="s">
        <v>59</v>
      </c>
      <c r="AC76" s="5">
        <f>ROUNDUP(Z76*Assumptions!$B$13/Assumptions!$B$10,0)</f>
        <v>1</v>
      </c>
      <c r="AD76" s="6">
        <f>AC76*Assumptions!$B$9</f>
        <v>400</v>
      </c>
      <c r="AE76" s="5">
        <v>1</v>
      </c>
      <c r="AF76" s="6">
        <v>308.89</v>
      </c>
      <c r="AG76" s="5">
        <f>ROUNDUP(Z76*Assumptions!$B$15/Assumptions!$B$10,0)</f>
        <v>1</v>
      </c>
      <c r="AH76" s="6">
        <f>AG76*Assumptions!$B$9</f>
        <v>400</v>
      </c>
      <c r="AI76" s="5">
        <v>1</v>
      </c>
      <c r="AJ76" s="6">
        <v>308.89</v>
      </c>
      <c r="AK76" s="5">
        <f>ROUNDUP(Z76*Assumptions!$B$16/Assumptions!$B$10,0)</f>
        <v>1</v>
      </c>
      <c r="AL76" s="6">
        <f>AK76*Assumptions!$B$9</f>
        <v>400</v>
      </c>
      <c r="AM76" s="5" t="s">
        <v>60</v>
      </c>
      <c r="AN76" s="6" t="s">
        <v>60</v>
      </c>
      <c r="AO76" s="5" t="s">
        <v>360</v>
      </c>
      <c r="AQ76" s="5">
        <f t="shared" si="14"/>
        <v>1</v>
      </c>
      <c r="AR76" s="5">
        <f>IF(R76&gt;9,Assumptions!$B$18,0)</f>
        <v>0</v>
      </c>
      <c r="AS76" s="5">
        <f>IF(OR(T76="se",T76="s"),Assumptions!$B$19,0)</f>
        <v>0</v>
      </c>
      <c r="AT76" s="5">
        <f>IF(ISBLANK(V76),0,Assumptions!$B$20)</f>
        <v>0</v>
      </c>
      <c r="AU76" s="5">
        <f>IF(W76&gt;0,Assumptions!$B$21,0)</f>
        <v>0</v>
      </c>
      <c r="AV76" s="5">
        <f>IF(OR(COUNT(SEARCH({"ih","ie"},D76)),COUNT(SEARCH({"profile","income","lim","lico","mbm"},O76))),Assumptions!$B$22,0)</f>
        <v>1</v>
      </c>
      <c r="AW76" s="5">
        <f>IF(OR(COUNT(SEARCH({"hsc","ih","sdc"},D76)),COUNT(SEARCH({"profile","dwelling","housing","construction","rooms","owner","rent"},O76))),Assumptions!$B$23,0)</f>
        <v>1</v>
      </c>
      <c r="AX76" s="5">
        <f>IF(OR(COUNT(SEARCH({"ied","ic","evm"},D76)),COUNT(SEARCH({"profile","immigr","birth","visible","citizen","generation"},O76))),1,0)</f>
        <v>0</v>
      </c>
      <c r="AY76" s="5">
        <f>IF(OR(COUNT(SEARCH({"fh","fhm","ms"},D76)),COUNT(SEARCH({"profile","common-law","marital","family","parent","child","same sex","living alone","household size"},O76))),Assumptions!$B$25,0)</f>
        <v>0</v>
      </c>
      <c r="AZ76" s="5">
        <f>IF(OR(COUNT(SEARCH({"as"},D76)),COUNT(SEARCH({"profile","age","elderly","child","senior"},O76))),Assumptions!$B$26,0)</f>
        <v>0</v>
      </c>
    </row>
    <row r="77" spans="1:52" ht="50.1" customHeight="1" x14ac:dyDescent="0.2">
      <c r="A77" s="5">
        <v>73</v>
      </c>
      <c r="B77" s="5">
        <v>2</v>
      </c>
      <c r="C77" s="10" t="s">
        <v>51</v>
      </c>
      <c r="D77" s="10" t="s">
        <v>140</v>
      </c>
      <c r="E77" s="5" t="s">
        <v>136</v>
      </c>
      <c r="F77" s="8">
        <f>IF(IF(AE77="NA",AC77,AE77)&gt;Assumptions!$B$11,0,1)</f>
        <v>0</v>
      </c>
      <c r="G77" s="8">
        <f t="shared" si="9"/>
        <v>1</v>
      </c>
      <c r="H77" s="8">
        <f>IF(IF(AI77="NA",AG77,AI77)&gt;Assumptions!$B$11,0,1)</f>
        <v>1</v>
      </c>
      <c r="I77" s="6">
        <f t="shared" si="10"/>
        <v>672.55</v>
      </c>
      <c r="J77" s="8">
        <f>IF(IF(AM77="NA",AK77,AM77)&gt;Assumptions!$B$11,0,1)</f>
        <v>1</v>
      </c>
      <c r="K77" s="6">
        <f t="shared" si="11"/>
        <v>1072.55</v>
      </c>
      <c r="L77" s="5">
        <f t="shared" si="12"/>
        <v>3</v>
      </c>
      <c r="M77" s="5">
        <v>0</v>
      </c>
      <c r="N77" s="34">
        <f t="shared" si="13"/>
        <v>0</v>
      </c>
      <c r="O77" s="10" t="s">
        <v>281</v>
      </c>
      <c r="P77" s="10" t="s">
        <v>282</v>
      </c>
      <c r="Q77" s="5" t="s">
        <v>60</v>
      </c>
      <c r="R77" s="9">
        <v>-99</v>
      </c>
      <c r="S77" s="9" t="s">
        <v>57</v>
      </c>
      <c r="T77" s="9" t="s">
        <v>416</v>
      </c>
      <c r="X77" s="9" t="s">
        <v>61</v>
      </c>
      <c r="Y77" s="14" t="s">
        <v>379</v>
      </c>
      <c r="Z77" s="7">
        <v>39312</v>
      </c>
      <c r="AA77" s="26">
        <f t="shared" si="15"/>
        <v>0</v>
      </c>
      <c r="AB77" s="5" t="s">
        <v>286</v>
      </c>
      <c r="AC77" s="5">
        <f>ROUNDUP(Z77*Assumptions!$B$13/Assumptions!$B$10,0)</f>
        <v>5</v>
      </c>
      <c r="AD77" s="6">
        <f>AC77*Assumptions!$B$9</f>
        <v>2000</v>
      </c>
      <c r="AE77" s="5">
        <v>10</v>
      </c>
      <c r="AF77" s="6">
        <v>1326.41</v>
      </c>
      <c r="AG77" s="5">
        <f>ROUNDUP(Z77*Assumptions!$B$15/Assumptions!$B$10,0)</f>
        <v>1</v>
      </c>
      <c r="AH77" s="6">
        <f>AG77*Assumptions!$B$9</f>
        <v>400</v>
      </c>
      <c r="AI77" s="5">
        <v>1</v>
      </c>
      <c r="AJ77" s="6">
        <v>272.55</v>
      </c>
      <c r="AK77" s="5">
        <f>ROUNDUP(Z77*Assumptions!$B$16/Assumptions!$B$10,0)</f>
        <v>1</v>
      </c>
      <c r="AL77" s="6">
        <f>AK77*Assumptions!$B$9</f>
        <v>400</v>
      </c>
      <c r="AM77" s="5" t="s">
        <v>60</v>
      </c>
      <c r="AN77" s="6" t="s">
        <v>60</v>
      </c>
      <c r="AO77" s="5" t="s">
        <v>361</v>
      </c>
      <c r="AQ77" s="5">
        <f t="shared" si="14"/>
        <v>1</v>
      </c>
      <c r="AR77" s="5">
        <f>IF(R77&gt;9,Assumptions!$B$18,0)</f>
        <v>0</v>
      </c>
      <c r="AS77" s="5">
        <f>IF(OR(T77="se",T77="s"),Assumptions!$B$19,0)</f>
        <v>0</v>
      </c>
      <c r="AT77" s="5">
        <f>IF(ISBLANK(V77),0,Assumptions!$B$20)</f>
        <v>0</v>
      </c>
      <c r="AU77" s="5">
        <f>IF(W77&gt;0,Assumptions!$B$21,0)</f>
        <v>0</v>
      </c>
      <c r="AV77" s="5">
        <f>IF(OR(COUNT(SEARCH({"ih","ie"},D77)),COUNT(SEARCH({"profile","income","lim","lico","mbm"},O77))),Assumptions!$B$22,0)</f>
        <v>1</v>
      </c>
      <c r="AW77" s="5">
        <f>IF(OR(COUNT(SEARCH({"hsc","ih","sdc"},D77)),COUNT(SEARCH({"profile","dwelling","housing","construction","rooms","owner","rent"},O77))),Assumptions!$B$23,0)</f>
        <v>1</v>
      </c>
      <c r="AX77" s="5">
        <f>IF(OR(COUNT(SEARCH({"ied","ic","evm"},D77)),COUNT(SEARCH({"profile","immigr","birth","visible","citizen","generation"},O77))),1,0)</f>
        <v>0</v>
      </c>
      <c r="AY77" s="5">
        <f>IF(OR(COUNT(SEARCH({"fh","fhm","ms"},D77)),COUNT(SEARCH({"profile","common-law","marital","family","parent","child","same sex","living alone","household size"},O77))),Assumptions!$B$25,0)</f>
        <v>0</v>
      </c>
      <c r="AZ77" s="5">
        <f>IF(OR(COUNT(SEARCH({"as"},D77)),COUNT(SEARCH({"profile","age","elderly","child","senior"},O77))),Assumptions!$B$26,0)</f>
        <v>1</v>
      </c>
    </row>
    <row r="78" spans="1:52" ht="50.1" customHeight="1" x14ac:dyDescent="0.2">
      <c r="A78" s="5">
        <v>74</v>
      </c>
      <c r="B78" s="5">
        <v>3</v>
      </c>
      <c r="C78" s="10" t="s">
        <v>387</v>
      </c>
      <c r="D78" s="10" t="s">
        <v>824</v>
      </c>
      <c r="E78" s="16" t="s">
        <v>397</v>
      </c>
      <c r="F78" s="8">
        <f>IF(IF(AE78="NA",AC78,AE78)&gt;Assumptions!$B$11,0,1)</f>
        <v>1</v>
      </c>
      <c r="G78" s="8">
        <f t="shared" si="9"/>
        <v>0</v>
      </c>
      <c r="H78" s="8">
        <f>IF(IF(AI78="NA",AG78,AI78)&gt;Assumptions!$B$11,0,1)</f>
        <v>1</v>
      </c>
      <c r="I78" s="6">
        <f t="shared" si="10"/>
        <v>763.14</v>
      </c>
      <c r="J78" s="8">
        <f>IF(IF(AM78="NA",AK78,AM78)&gt;Assumptions!$B$11,0,1)</f>
        <v>1</v>
      </c>
      <c r="K78" s="6">
        <f t="shared" si="11"/>
        <v>1163.1399999999999</v>
      </c>
      <c r="L78" s="5">
        <f t="shared" si="12"/>
        <v>8</v>
      </c>
      <c r="M78" s="5">
        <v>1</v>
      </c>
      <c r="N78" s="34">
        <f t="shared" si="13"/>
        <v>1</v>
      </c>
      <c r="O78" s="10" t="s">
        <v>388</v>
      </c>
      <c r="Q78" s="5" t="s">
        <v>409</v>
      </c>
      <c r="R78" s="9">
        <v>65</v>
      </c>
      <c r="S78" s="9" t="s">
        <v>416</v>
      </c>
      <c r="T78" s="9" t="s">
        <v>283</v>
      </c>
      <c r="V78" s="9" t="s">
        <v>417</v>
      </c>
      <c r="X78" s="9" t="s">
        <v>61</v>
      </c>
      <c r="Y78" s="14" t="s">
        <v>419</v>
      </c>
      <c r="Z78" s="7">
        <v>2620</v>
      </c>
      <c r="AA78" s="26">
        <f t="shared" si="15"/>
        <v>0</v>
      </c>
      <c r="AB78" s="5" t="s">
        <v>60</v>
      </c>
      <c r="AC78" s="5">
        <f>ROUNDUP(Z78*Assumptions!$B$13/Assumptions!$B$10,0)</f>
        <v>1</v>
      </c>
      <c r="AD78" s="6">
        <f>AC78*Assumptions!$B$9</f>
        <v>400</v>
      </c>
      <c r="AE78" s="5">
        <v>1</v>
      </c>
      <c r="AF78" s="6">
        <v>272.55</v>
      </c>
      <c r="AG78" s="5">
        <f>ROUNDUP(Z78*Assumptions!$B$15/Assumptions!$B$10,0)</f>
        <v>1</v>
      </c>
      <c r="AH78" s="6">
        <f>AG78*Assumptions!$B$9</f>
        <v>400</v>
      </c>
      <c r="AI78" s="5">
        <v>1</v>
      </c>
      <c r="AJ78" s="6">
        <v>490.59</v>
      </c>
      <c r="AK78" s="5">
        <f>ROUNDUP(Z78*Assumptions!$B$16/Assumptions!$B$10,0)</f>
        <v>1</v>
      </c>
      <c r="AL78" s="6">
        <f>AK78*Assumptions!$B$9</f>
        <v>400</v>
      </c>
      <c r="AM78" s="5" t="s">
        <v>60</v>
      </c>
      <c r="AN78" s="6" t="s">
        <v>60</v>
      </c>
      <c r="AQ78" s="5">
        <f t="shared" si="14"/>
        <v>1</v>
      </c>
      <c r="AR78" s="5">
        <f>IF(R78&gt;9,Assumptions!$B$18,0)</f>
        <v>1</v>
      </c>
      <c r="AS78" s="5">
        <f>IF(OR(T78="se",T78="s"),Assumptions!$B$19,0)</f>
        <v>1</v>
      </c>
      <c r="AT78" s="5">
        <f>IF(ISBLANK(V78),0,Assumptions!$B$20)</f>
        <v>1</v>
      </c>
      <c r="AU78" s="5">
        <f>IF(W78&gt;0,Assumptions!$B$21,0)</f>
        <v>0</v>
      </c>
      <c r="AV78" s="5">
        <f>IF(OR(COUNT(SEARCH({"ih","ie"},D78)),COUNT(SEARCH({"profile","income","lim","lico","mbm"},O78))),Assumptions!$B$22,0)</f>
        <v>1</v>
      </c>
      <c r="AW78" s="5">
        <f>IF(OR(COUNT(SEARCH({"hsc","ih","sdc"},D78)),COUNT(SEARCH({"profile","dwelling","housing","construction","rooms","owner","rent"},O78))),Assumptions!$B$23,0)</f>
        <v>1</v>
      </c>
      <c r="AX78" s="5">
        <f>IF(OR(COUNT(SEARCH({"ied","ic","evm"},D78)),COUNT(SEARCH({"profile","immigr","birth","visible","citizen","generation"},O78))),1,0)</f>
        <v>1</v>
      </c>
      <c r="AY78" s="5">
        <f>IF(OR(COUNT(SEARCH({"fh","fhm","ms"},D78)),COUNT(SEARCH({"profile","common-law","marital","family","parent","child","same sex","living alone","household size"},O78))),Assumptions!$B$25,0)</f>
        <v>1</v>
      </c>
      <c r="AZ78" s="5">
        <f>IF(OR(COUNT(SEARCH({"as"},D78)),COUNT(SEARCH({"profile","age","elderly","child","senior"},O78))),Assumptions!$B$26,0)</f>
        <v>1</v>
      </c>
    </row>
    <row r="79" spans="1:52" ht="50.1" customHeight="1" x14ac:dyDescent="0.2">
      <c r="A79" s="5">
        <v>75</v>
      </c>
      <c r="B79" s="5">
        <v>3</v>
      </c>
      <c r="C79" s="10" t="s">
        <v>387</v>
      </c>
      <c r="D79" s="10" t="s">
        <v>139</v>
      </c>
      <c r="E79" s="5" t="s">
        <v>398</v>
      </c>
      <c r="F79" s="8">
        <f>IF(IF(AE79="NA",AC79,AE79)&gt;Assumptions!$B$11,0,1)</f>
        <v>1</v>
      </c>
      <c r="G79" s="8">
        <f t="shared" si="9"/>
        <v>0</v>
      </c>
      <c r="H79" s="8">
        <f>IF(IF(AI79="NA",AG79,AI79)&gt;Assumptions!$B$11,0,1)</f>
        <v>1</v>
      </c>
      <c r="I79" s="6">
        <f t="shared" si="10"/>
        <v>545.1</v>
      </c>
      <c r="J79" s="8">
        <f>IF(IF(AM79="NA",AK79,AM79)&gt;Assumptions!$B$11,0,1)</f>
        <v>1</v>
      </c>
      <c r="K79" s="6">
        <f t="shared" si="11"/>
        <v>945.1</v>
      </c>
      <c r="L79" s="5">
        <f t="shared" si="12"/>
        <v>8</v>
      </c>
      <c r="M79" s="5">
        <v>1</v>
      </c>
      <c r="N79" s="34">
        <f t="shared" si="13"/>
        <v>1</v>
      </c>
      <c r="O79" s="10" t="s">
        <v>389</v>
      </c>
      <c r="Q79" s="5" t="s">
        <v>410</v>
      </c>
      <c r="R79" s="9">
        <v>86</v>
      </c>
      <c r="S79" s="9" t="s">
        <v>416</v>
      </c>
      <c r="T79" s="9" t="s">
        <v>283</v>
      </c>
      <c r="V79" s="9" t="s">
        <v>960</v>
      </c>
      <c r="X79" s="9" t="s">
        <v>61</v>
      </c>
      <c r="Y79" s="14" t="s">
        <v>420</v>
      </c>
      <c r="Z79" s="7">
        <v>2620</v>
      </c>
      <c r="AA79" s="26">
        <f t="shared" si="15"/>
        <v>0</v>
      </c>
      <c r="AB79" s="5" t="s">
        <v>60</v>
      </c>
      <c r="AC79" s="5">
        <f>ROUNDUP(Z79*Assumptions!$B$13/Assumptions!$B$10,0)</f>
        <v>1</v>
      </c>
      <c r="AD79" s="6">
        <f>AC79*Assumptions!$B$9</f>
        <v>400</v>
      </c>
      <c r="AE79" s="5">
        <v>1</v>
      </c>
      <c r="AF79" s="6">
        <v>272.55</v>
      </c>
      <c r="AG79" s="5">
        <f>ROUNDUP(Z79*Assumptions!$B$15/Assumptions!$B$10,0)</f>
        <v>1</v>
      </c>
      <c r="AH79" s="6">
        <f>AG79*Assumptions!$B$9</f>
        <v>400</v>
      </c>
      <c r="AI79" s="5">
        <v>1</v>
      </c>
      <c r="AJ79" s="6">
        <v>272.55</v>
      </c>
      <c r="AK79" s="5">
        <f>ROUNDUP(Z79*Assumptions!$B$16/Assumptions!$B$10,0)</f>
        <v>1</v>
      </c>
      <c r="AL79" s="6">
        <f>AK79*Assumptions!$B$9</f>
        <v>400</v>
      </c>
      <c r="AM79" s="5" t="s">
        <v>60</v>
      </c>
      <c r="AN79" s="6" t="s">
        <v>60</v>
      </c>
      <c r="AQ79" s="5">
        <f t="shared" si="14"/>
        <v>1</v>
      </c>
      <c r="AR79" s="5">
        <f>IF(R79&gt;9,Assumptions!$B$18,0)</f>
        <v>1</v>
      </c>
      <c r="AS79" s="5">
        <f>IF(OR(T79="se",T79="s"),Assumptions!$B$19,0)</f>
        <v>1</v>
      </c>
      <c r="AT79" s="5">
        <f>IF(ISBLANK(V79),0,Assumptions!$B$20)</f>
        <v>1</v>
      </c>
      <c r="AU79" s="5">
        <f>IF(W79&gt;0,Assumptions!$B$21,0)</f>
        <v>0</v>
      </c>
      <c r="AV79" s="5">
        <f>IF(OR(COUNT(SEARCH({"ih","ie"},D79)),COUNT(SEARCH({"profile","income","lim","lico","mbm"},O79))),Assumptions!$B$22,0)</f>
        <v>1</v>
      </c>
      <c r="AW79" s="5">
        <f>IF(OR(COUNT(SEARCH({"hsc","ih","sdc"},D79)),COUNT(SEARCH({"profile","dwelling","housing","construction","rooms","owner","rent"},O79))),Assumptions!$B$23,0)</f>
        <v>1</v>
      </c>
      <c r="AX79" s="5">
        <f>IF(OR(COUNT(SEARCH({"ied","ic","evm"},D79)),COUNT(SEARCH({"profile","immigr","birth","visible","citizen","generation"},O79))),1,0)</f>
        <v>1</v>
      </c>
      <c r="AY79" s="5">
        <f>IF(OR(COUNT(SEARCH({"fh","fhm","ms"},D79)),COUNT(SEARCH({"profile","common-law","marital","family","parent","child","same sex","living alone","household size"},O79))),Assumptions!$B$25,0)</f>
        <v>1</v>
      </c>
      <c r="AZ79" s="5">
        <f>IF(OR(COUNT(SEARCH({"as"},D79)),COUNT(SEARCH({"profile","age","elderly","child","senior"},O79))),Assumptions!$B$26,0)</f>
        <v>1</v>
      </c>
    </row>
    <row r="80" spans="1:52" ht="50.1" customHeight="1" x14ac:dyDescent="0.2">
      <c r="A80" s="5">
        <v>76</v>
      </c>
      <c r="B80" s="5">
        <v>3</v>
      </c>
      <c r="C80" s="10" t="s">
        <v>387</v>
      </c>
      <c r="D80" s="10" t="s">
        <v>52</v>
      </c>
      <c r="E80" s="5" t="s">
        <v>399</v>
      </c>
      <c r="F80" s="8">
        <f>IF(IF(AE80="NA",AC80,AE80)&gt;Assumptions!$B$11,0,1)</f>
        <v>1</v>
      </c>
      <c r="G80" s="8">
        <f t="shared" si="9"/>
        <v>0</v>
      </c>
      <c r="H80" s="8">
        <f>IF(IF(AI80="NA",AG80,AI80)&gt;Assumptions!$B$11,0,1)</f>
        <v>1</v>
      </c>
      <c r="I80" s="6">
        <f t="shared" si="10"/>
        <v>545.1</v>
      </c>
      <c r="J80" s="8">
        <f>IF(IF(AM80="NA",AK80,AM80)&gt;Assumptions!$B$11,0,1)</f>
        <v>1</v>
      </c>
      <c r="K80" s="6">
        <f t="shared" si="11"/>
        <v>945.1</v>
      </c>
      <c r="L80" s="5">
        <f t="shared" si="12"/>
        <v>8</v>
      </c>
      <c r="M80" s="5">
        <v>1</v>
      </c>
      <c r="N80" s="34">
        <f t="shared" si="13"/>
        <v>1</v>
      </c>
      <c r="O80" s="10" t="s">
        <v>390</v>
      </c>
      <c r="Q80" s="5" t="s">
        <v>411</v>
      </c>
      <c r="R80" s="9">
        <v>68</v>
      </c>
      <c r="S80" s="9" t="s">
        <v>416</v>
      </c>
      <c r="T80" s="9" t="s">
        <v>283</v>
      </c>
      <c r="V80" s="9" t="s">
        <v>417</v>
      </c>
      <c r="X80" s="9" t="s">
        <v>61</v>
      </c>
      <c r="Y80" s="14" t="s">
        <v>421</v>
      </c>
      <c r="Z80" s="7">
        <v>2620</v>
      </c>
      <c r="AA80" s="26">
        <f t="shared" si="15"/>
        <v>0</v>
      </c>
      <c r="AB80" s="5" t="s">
        <v>60</v>
      </c>
      <c r="AC80" s="5">
        <f>ROUNDUP(Z80*Assumptions!$B$13/Assumptions!$B$10,0)</f>
        <v>1</v>
      </c>
      <c r="AD80" s="6">
        <f>AC80*Assumptions!$B$9</f>
        <v>400</v>
      </c>
      <c r="AE80" s="5">
        <v>1</v>
      </c>
      <c r="AF80" s="6">
        <v>272.55</v>
      </c>
      <c r="AG80" s="5">
        <f>ROUNDUP(Z80*Assumptions!$B$15/Assumptions!$B$10,0)</f>
        <v>1</v>
      </c>
      <c r="AH80" s="6">
        <f>AG80*Assumptions!$B$9</f>
        <v>400</v>
      </c>
      <c r="AI80" s="5">
        <v>1</v>
      </c>
      <c r="AJ80" s="6">
        <v>272.55</v>
      </c>
      <c r="AK80" s="5">
        <f>ROUNDUP(Z80*Assumptions!$B$16/Assumptions!$B$10,0)</f>
        <v>1</v>
      </c>
      <c r="AL80" s="6">
        <f>AK80*Assumptions!$B$9</f>
        <v>400</v>
      </c>
      <c r="AM80" s="5" t="s">
        <v>60</v>
      </c>
      <c r="AN80" s="6" t="s">
        <v>60</v>
      </c>
      <c r="AQ80" s="5">
        <f t="shared" si="14"/>
        <v>1</v>
      </c>
      <c r="AR80" s="5">
        <f>IF(R80&gt;9,Assumptions!$B$18,0)</f>
        <v>1</v>
      </c>
      <c r="AS80" s="5">
        <f>IF(OR(T80="se",T80="s"),Assumptions!$B$19,0)</f>
        <v>1</v>
      </c>
      <c r="AT80" s="5">
        <f>IF(ISBLANK(V80),0,Assumptions!$B$20)</f>
        <v>1</v>
      </c>
      <c r="AU80" s="5">
        <f>IF(W80&gt;0,Assumptions!$B$21,0)</f>
        <v>0</v>
      </c>
      <c r="AV80" s="5">
        <f>IF(OR(COUNT(SEARCH({"ih","ie"},D80)),COUNT(SEARCH({"profile","income","lim","lico","mbm"},O80))),Assumptions!$B$22,0)</f>
        <v>1</v>
      </c>
      <c r="AW80" s="5">
        <f>IF(OR(COUNT(SEARCH({"hsc","ih","sdc"},D80)),COUNT(SEARCH({"profile","dwelling","housing","construction","rooms","owner","rent"},O80))),Assumptions!$B$23,0)</f>
        <v>1</v>
      </c>
      <c r="AX80" s="5">
        <f>IF(OR(COUNT(SEARCH({"ied","ic","evm"},D80)),COUNT(SEARCH({"profile","immigr","birth","visible","citizen","generation"},O80))),1,0)</f>
        <v>1</v>
      </c>
      <c r="AY80" s="5">
        <f>IF(OR(COUNT(SEARCH({"fh","fhm","ms"},D80)),COUNT(SEARCH({"profile","common-law","marital","family","parent","child","same sex","living alone","household size"},O80))),Assumptions!$B$25,0)</f>
        <v>1</v>
      </c>
      <c r="AZ80" s="5">
        <f>IF(OR(COUNT(SEARCH({"as"},D80)),COUNT(SEARCH({"profile","age","elderly","child","senior"},O80))),Assumptions!$B$26,0)</f>
        <v>1</v>
      </c>
    </row>
    <row r="81" spans="1:52" ht="50.1" customHeight="1" x14ac:dyDescent="0.2">
      <c r="A81" s="5">
        <v>77</v>
      </c>
      <c r="B81" s="5">
        <v>3</v>
      </c>
      <c r="C81" s="10" t="s">
        <v>387</v>
      </c>
      <c r="D81" s="10" t="s">
        <v>137</v>
      </c>
      <c r="E81" s="5" t="s">
        <v>400</v>
      </c>
      <c r="F81" s="8">
        <f>IF(IF(AE81="NA",AC81,AE81)&gt;Assumptions!$B$11,0,1)</f>
        <v>1</v>
      </c>
      <c r="G81" s="8">
        <f t="shared" si="9"/>
        <v>0</v>
      </c>
      <c r="H81" s="8">
        <f>IF(IF(AI81="NA",AG81,AI81)&gt;Assumptions!$B$11,0,1)</f>
        <v>1</v>
      </c>
      <c r="I81" s="6">
        <f t="shared" si="10"/>
        <v>545.1</v>
      </c>
      <c r="J81" s="8">
        <f>IF(IF(AM81="NA",AK81,AM81)&gt;Assumptions!$B$11,0,1)</f>
        <v>1</v>
      </c>
      <c r="K81" s="6">
        <f t="shared" si="11"/>
        <v>945.1</v>
      </c>
      <c r="L81" s="5">
        <f t="shared" si="12"/>
        <v>8</v>
      </c>
      <c r="M81" s="5">
        <v>1</v>
      </c>
      <c r="N81" s="34">
        <f t="shared" si="13"/>
        <v>1</v>
      </c>
      <c r="O81" s="10" t="s">
        <v>391</v>
      </c>
      <c r="Q81" s="5" t="s">
        <v>412</v>
      </c>
      <c r="R81" s="9">
        <v>63</v>
      </c>
      <c r="S81" s="9" t="s">
        <v>416</v>
      </c>
      <c r="T81" s="9" t="s">
        <v>283</v>
      </c>
      <c r="V81" s="9" t="s">
        <v>417</v>
      </c>
      <c r="X81" s="9" t="s">
        <v>61</v>
      </c>
      <c r="Y81" s="14" t="s">
        <v>1151</v>
      </c>
      <c r="Z81" s="7">
        <v>2620</v>
      </c>
      <c r="AA81" s="26">
        <f t="shared" si="15"/>
        <v>0</v>
      </c>
      <c r="AB81" s="5" t="s">
        <v>60</v>
      </c>
      <c r="AC81" s="5">
        <f>ROUNDUP(Z81*Assumptions!$B$13/Assumptions!$B$10,0)</f>
        <v>1</v>
      </c>
      <c r="AD81" s="6">
        <f>AC81*Assumptions!$B$9</f>
        <v>400</v>
      </c>
      <c r="AE81" s="5">
        <v>1</v>
      </c>
      <c r="AF81" s="6">
        <v>272.55</v>
      </c>
      <c r="AG81" s="5">
        <f>ROUNDUP(Z81*Assumptions!$B$15/Assumptions!$B$10,0)</f>
        <v>1</v>
      </c>
      <c r="AH81" s="6">
        <f>AG81*Assumptions!$B$9</f>
        <v>400</v>
      </c>
      <c r="AI81" s="5">
        <v>1</v>
      </c>
      <c r="AJ81" s="6">
        <v>272.55</v>
      </c>
      <c r="AK81" s="5">
        <f>ROUNDUP(Z81*Assumptions!$B$16/Assumptions!$B$10,0)</f>
        <v>1</v>
      </c>
      <c r="AL81" s="6">
        <f>AK81*Assumptions!$B$9</f>
        <v>400</v>
      </c>
      <c r="AM81" s="5" t="s">
        <v>60</v>
      </c>
      <c r="AN81" s="6" t="s">
        <v>60</v>
      </c>
      <c r="AQ81" s="5">
        <f t="shared" si="14"/>
        <v>1</v>
      </c>
      <c r="AR81" s="5">
        <f>IF(R81&gt;9,Assumptions!$B$18,0)</f>
        <v>1</v>
      </c>
      <c r="AS81" s="5">
        <f>IF(OR(T81="se",T81="s"),Assumptions!$B$19,0)</f>
        <v>1</v>
      </c>
      <c r="AT81" s="5">
        <f>IF(ISBLANK(V81),0,Assumptions!$B$20)</f>
        <v>1</v>
      </c>
      <c r="AU81" s="5">
        <f>IF(W81&gt;0,Assumptions!$B$21,0)</f>
        <v>0</v>
      </c>
      <c r="AV81" s="5">
        <f>IF(OR(COUNT(SEARCH({"ih","ie"},D81)),COUNT(SEARCH({"profile","income","lim","lico","mbm"},O81))),Assumptions!$B$22,0)</f>
        <v>1</v>
      </c>
      <c r="AW81" s="5">
        <f>IF(OR(COUNT(SEARCH({"hsc","ih","sdc"},D81)),COUNT(SEARCH({"profile","dwelling","housing","construction","rooms","owner","rent"},O81))),Assumptions!$B$23,0)</f>
        <v>1</v>
      </c>
      <c r="AX81" s="5">
        <f>IF(OR(COUNT(SEARCH({"ied","ic","evm"},D81)),COUNT(SEARCH({"profile","immigr","birth","visible","citizen","generation"},O81))),1,0)</f>
        <v>1</v>
      </c>
      <c r="AY81" s="5">
        <f>IF(OR(COUNT(SEARCH({"fh","fhm","ms"},D81)),COUNT(SEARCH({"profile","common-law","marital","family","parent","child","same sex","living alone","household size"},O81))),Assumptions!$B$25,0)</f>
        <v>1</v>
      </c>
      <c r="AZ81" s="5">
        <f>IF(OR(COUNT(SEARCH({"as"},D81)),COUNT(SEARCH({"profile","age","elderly","child","senior"},O81))),Assumptions!$B$26,0)</f>
        <v>1</v>
      </c>
    </row>
    <row r="82" spans="1:52" ht="50.1" customHeight="1" x14ac:dyDescent="0.2">
      <c r="A82" s="5">
        <v>78</v>
      </c>
      <c r="B82" s="5">
        <v>3</v>
      </c>
      <c r="C82" s="10" t="s">
        <v>387</v>
      </c>
      <c r="D82" s="10" t="s">
        <v>52</v>
      </c>
      <c r="E82" s="5" t="s">
        <v>401</v>
      </c>
      <c r="F82" s="8">
        <f>IF(IF(AE82="NA",AC82,AE82)&gt;Assumptions!$B$11,0,1)</f>
        <v>1</v>
      </c>
      <c r="G82" s="8">
        <f t="shared" si="9"/>
        <v>0</v>
      </c>
      <c r="H82" s="8">
        <f>IF(IF(AI82="NA",AG82,AI82)&gt;Assumptions!$B$11,0,1)</f>
        <v>1</v>
      </c>
      <c r="I82" s="6">
        <f t="shared" si="10"/>
        <v>545.1</v>
      </c>
      <c r="J82" s="8">
        <f>IF(IF(AM82="NA",AK82,AM82)&gt;Assumptions!$B$11,0,1)</f>
        <v>1</v>
      </c>
      <c r="K82" s="6">
        <f t="shared" si="11"/>
        <v>945.1</v>
      </c>
      <c r="L82" s="5">
        <f t="shared" si="12"/>
        <v>8</v>
      </c>
      <c r="M82" s="5">
        <v>1</v>
      </c>
      <c r="N82" s="34">
        <f t="shared" si="13"/>
        <v>1</v>
      </c>
      <c r="O82" s="10" t="s">
        <v>392</v>
      </c>
      <c r="Q82" s="5" t="s">
        <v>413</v>
      </c>
      <c r="R82" s="9">
        <v>73</v>
      </c>
      <c r="S82" s="9" t="s">
        <v>416</v>
      </c>
      <c r="T82" s="9" t="s">
        <v>283</v>
      </c>
      <c r="V82" s="9" t="s">
        <v>417</v>
      </c>
      <c r="X82" s="9" t="s">
        <v>61</v>
      </c>
      <c r="Y82" s="14" t="s">
        <v>426</v>
      </c>
      <c r="Z82" s="7">
        <v>2620</v>
      </c>
      <c r="AA82" s="26">
        <f t="shared" si="15"/>
        <v>0</v>
      </c>
      <c r="AB82" s="5" t="s">
        <v>60</v>
      </c>
      <c r="AC82" s="5">
        <f>ROUNDUP(Z82*Assumptions!$B$13/Assumptions!$B$10,0)</f>
        <v>1</v>
      </c>
      <c r="AD82" s="6">
        <f>AC82*Assumptions!$B$9</f>
        <v>400</v>
      </c>
      <c r="AE82" s="5">
        <v>1</v>
      </c>
      <c r="AF82" s="6">
        <v>272.55</v>
      </c>
      <c r="AG82" s="5">
        <f>ROUNDUP(Z82*Assumptions!$B$15/Assumptions!$B$10,0)</f>
        <v>1</v>
      </c>
      <c r="AH82" s="6">
        <f>AG82*Assumptions!$B$9</f>
        <v>400</v>
      </c>
      <c r="AI82" s="5">
        <v>1</v>
      </c>
      <c r="AJ82" s="6">
        <v>272.55</v>
      </c>
      <c r="AK82" s="5">
        <f>ROUNDUP(Z82*Assumptions!$B$16/Assumptions!$B$10,0)</f>
        <v>1</v>
      </c>
      <c r="AL82" s="6">
        <f>AK82*Assumptions!$B$9</f>
        <v>400</v>
      </c>
      <c r="AM82" s="5" t="s">
        <v>60</v>
      </c>
      <c r="AN82" s="6" t="s">
        <v>60</v>
      </c>
      <c r="AQ82" s="5">
        <f t="shared" si="14"/>
        <v>1</v>
      </c>
      <c r="AR82" s="5">
        <f>IF(R82&gt;9,Assumptions!$B$18,0)</f>
        <v>1</v>
      </c>
      <c r="AS82" s="5">
        <f>IF(OR(T82="se",T82="s"),Assumptions!$B$19,0)</f>
        <v>1</v>
      </c>
      <c r="AT82" s="5">
        <f>IF(ISBLANK(V82),0,Assumptions!$B$20)</f>
        <v>1</v>
      </c>
      <c r="AU82" s="5">
        <f>IF(W82&gt;0,Assumptions!$B$21,0)</f>
        <v>0</v>
      </c>
      <c r="AV82" s="5">
        <f>IF(OR(COUNT(SEARCH({"ih","ie"},D82)),COUNT(SEARCH({"profile","income","lim","lico","mbm"},O82))),Assumptions!$B$22,0)</f>
        <v>1</v>
      </c>
      <c r="AW82" s="5">
        <f>IF(OR(COUNT(SEARCH({"hsc","ih","sdc"},D82)),COUNT(SEARCH({"profile","dwelling","housing","construction","rooms","owner","rent"},O82))),Assumptions!$B$23,0)</f>
        <v>1</v>
      </c>
      <c r="AX82" s="5">
        <f>IF(OR(COUNT(SEARCH({"ied","ic","evm"},D82)),COUNT(SEARCH({"profile","immigr","birth","visible","citizen","generation"},O82))),1,0)</f>
        <v>1</v>
      </c>
      <c r="AY82" s="5">
        <f>IF(OR(COUNT(SEARCH({"fh","fhm","ms"},D82)),COUNT(SEARCH({"profile","common-law","marital","family","parent","child","same sex","living alone","household size"},O82))),Assumptions!$B$25,0)</f>
        <v>1</v>
      </c>
      <c r="AZ82" s="5">
        <f>IF(OR(COUNT(SEARCH({"as"},D82)),COUNT(SEARCH({"profile","age","elderly","child","senior"},O82))),Assumptions!$B$26,0)</f>
        <v>1</v>
      </c>
    </row>
    <row r="83" spans="1:52" ht="50.1" customHeight="1" x14ac:dyDescent="0.2">
      <c r="A83" s="5">
        <v>79</v>
      </c>
      <c r="B83" s="5">
        <v>3</v>
      </c>
      <c r="C83" s="10" t="s">
        <v>387</v>
      </c>
      <c r="D83" s="10" t="s">
        <v>1001</v>
      </c>
      <c r="E83" s="5" t="s">
        <v>402</v>
      </c>
      <c r="F83" s="8">
        <f>IF(IF(AE83="NA",AC83,AE83)&gt;Assumptions!$B$11,0,1)</f>
        <v>1</v>
      </c>
      <c r="G83" s="8">
        <f t="shared" si="9"/>
        <v>0</v>
      </c>
      <c r="H83" s="8">
        <f>IF(IF(AI83="NA",AG83,AI83)&gt;Assumptions!$B$11,0,1)</f>
        <v>1</v>
      </c>
      <c r="I83" s="6">
        <f t="shared" si="10"/>
        <v>545.1</v>
      </c>
      <c r="J83" s="8">
        <f>IF(IF(AM83="NA",AK83,AM83)&gt;Assumptions!$B$11,0,1)</f>
        <v>1</v>
      </c>
      <c r="K83" s="6">
        <f t="shared" si="11"/>
        <v>945.1</v>
      </c>
      <c r="L83" s="5">
        <f t="shared" si="12"/>
        <v>8</v>
      </c>
      <c r="M83" s="5">
        <v>1</v>
      </c>
      <c r="N83" s="34">
        <f t="shared" si="13"/>
        <v>1</v>
      </c>
      <c r="O83" s="10" t="s">
        <v>393</v>
      </c>
      <c r="Q83" s="5" t="s">
        <v>414</v>
      </c>
      <c r="R83" s="9">
        <v>59</v>
      </c>
      <c r="S83" s="9" t="s">
        <v>416</v>
      </c>
      <c r="T83" s="9" t="s">
        <v>283</v>
      </c>
      <c r="V83" s="9" t="s">
        <v>417</v>
      </c>
      <c r="X83" s="9" t="s">
        <v>61</v>
      </c>
      <c r="Y83" s="14" t="s">
        <v>427</v>
      </c>
      <c r="Z83" s="7">
        <v>2620</v>
      </c>
      <c r="AA83" s="26">
        <f t="shared" si="15"/>
        <v>0</v>
      </c>
      <c r="AB83" s="5" t="s">
        <v>60</v>
      </c>
      <c r="AC83" s="5">
        <f>ROUNDUP(Z83*Assumptions!$B$13/Assumptions!$B$10,0)</f>
        <v>1</v>
      </c>
      <c r="AD83" s="6">
        <f>AC83*Assumptions!$B$9</f>
        <v>400</v>
      </c>
      <c r="AE83" s="5">
        <v>1</v>
      </c>
      <c r="AF83" s="6">
        <v>272.55</v>
      </c>
      <c r="AG83" s="5">
        <f>ROUNDUP(Z83*Assumptions!$B$15/Assumptions!$B$10,0)</f>
        <v>1</v>
      </c>
      <c r="AH83" s="6">
        <f>AG83*Assumptions!$B$9</f>
        <v>400</v>
      </c>
      <c r="AI83" s="5">
        <v>1</v>
      </c>
      <c r="AJ83" s="6">
        <v>272.55</v>
      </c>
      <c r="AK83" s="5">
        <f>ROUNDUP(Z83*Assumptions!$B$16/Assumptions!$B$10,0)</f>
        <v>1</v>
      </c>
      <c r="AL83" s="6">
        <f>AK83*Assumptions!$B$9</f>
        <v>400</v>
      </c>
      <c r="AM83" s="5" t="s">
        <v>60</v>
      </c>
      <c r="AN83" s="6" t="s">
        <v>60</v>
      </c>
      <c r="AQ83" s="5">
        <f t="shared" si="14"/>
        <v>1</v>
      </c>
      <c r="AR83" s="5">
        <f>IF(R83&gt;9,Assumptions!$B$18,0)</f>
        <v>1</v>
      </c>
      <c r="AS83" s="5">
        <f>IF(OR(T83="se",T83="s"),Assumptions!$B$19,0)</f>
        <v>1</v>
      </c>
      <c r="AT83" s="5">
        <f>IF(ISBLANK(V83),0,Assumptions!$B$20)</f>
        <v>1</v>
      </c>
      <c r="AU83" s="5">
        <f>IF(W83&gt;0,Assumptions!$B$21,0)</f>
        <v>0</v>
      </c>
      <c r="AV83" s="5">
        <f>IF(OR(COUNT(SEARCH({"ih","ie"},D83)),COUNT(SEARCH({"profile","income","lim","lico","mbm"},O83))),Assumptions!$B$22,0)</f>
        <v>1</v>
      </c>
      <c r="AW83" s="5">
        <f>IF(OR(COUNT(SEARCH({"hsc","ih","sdc"},D83)),COUNT(SEARCH({"profile","dwelling","housing","construction","rooms","owner","rent"},O83))),Assumptions!$B$23,0)</f>
        <v>1</v>
      </c>
      <c r="AX83" s="5">
        <f>IF(OR(COUNT(SEARCH({"ied","ic","evm"},D83)),COUNT(SEARCH({"profile","immigr","birth","visible","citizen","generation"},O83))),1,0)</f>
        <v>1</v>
      </c>
      <c r="AY83" s="5">
        <f>IF(OR(COUNT(SEARCH({"fh","fhm","ms"},D83)),COUNT(SEARCH({"profile","common-law","marital","family","parent","child","same sex","living alone","household size"},O83))),Assumptions!$B$25,0)</f>
        <v>1</v>
      </c>
      <c r="AZ83" s="5">
        <f>IF(OR(COUNT(SEARCH({"as"},D83)),COUNT(SEARCH({"profile","age","elderly","child","senior"},O83))),Assumptions!$B$26,0)</f>
        <v>1</v>
      </c>
    </row>
    <row r="84" spans="1:52" ht="50.1" customHeight="1" x14ac:dyDescent="0.2">
      <c r="A84" s="5">
        <v>80</v>
      </c>
      <c r="B84" s="5">
        <v>3</v>
      </c>
      <c r="C84" s="10" t="s">
        <v>387</v>
      </c>
      <c r="D84" s="10" t="s">
        <v>819</v>
      </c>
      <c r="E84" s="5" t="s">
        <v>403</v>
      </c>
      <c r="F84" s="8">
        <f>IF(IF(AE84="NA",AC84,AE84)&gt;Assumptions!$B$11,0,1)</f>
        <v>1</v>
      </c>
      <c r="G84" s="8">
        <f t="shared" si="9"/>
        <v>0</v>
      </c>
      <c r="H84" s="8">
        <f>IF(IF(AI84="NA",AG84,AI84)&gt;Assumptions!$B$11,0,1)</f>
        <v>1</v>
      </c>
      <c r="I84" s="6">
        <f t="shared" si="10"/>
        <v>545.1</v>
      </c>
      <c r="J84" s="8">
        <f>IF(IF(AM84="NA",AK84,AM84)&gt;Assumptions!$B$11,0,1)</f>
        <v>1</v>
      </c>
      <c r="K84" s="6">
        <f t="shared" si="11"/>
        <v>945.1</v>
      </c>
      <c r="L84" s="5">
        <f t="shared" si="12"/>
        <v>8</v>
      </c>
      <c r="M84" s="5">
        <v>1</v>
      </c>
      <c r="N84" s="34">
        <f t="shared" si="13"/>
        <v>1</v>
      </c>
      <c r="O84" s="10" t="s">
        <v>394</v>
      </c>
      <c r="Q84" s="5" t="s">
        <v>415</v>
      </c>
      <c r="R84" s="9">
        <v>97</v>
      </c>
      <c r="S84" s="9" t="s">
        <v>416</v>
      </c>
      <c r="T84" s="9" t="s">
        <v>283</v>
      </c>
      <c r="V84" s="9" t="s">
        <v>417</v>
      </c>
      <c r="X84" s="9" t="s">
        <v>61</v>
      </c>
      <c r="Y84" s="14" t="s">
        <v>422</v>
      </c>
      <c r="Z84" s="7">
        <v>2620</v>
      </c>
      <c r="AA84" s="26">
        <f t="shared" si="15"/>
        <v>0</v>
      </c>
      <c r="AB84" s="5" t="s">
        <v>60</v>
      </c>
      <c r="AC84" s="5">
        <f>ROUNDUP(Z84*Assumptions!$B$13/Assumptions!$B$10,0)</f>
        <v>1</v>
      </c>
      <c r="AD84" s="6">
        <f>AC84*Assumptions!$B$9</f>
        <v>400</v>
      </c>
      <c r="AE84" s="5">
        <v>1</v>
      </c>
      <c r="AF84" s="6">
        <v>272.55</v>
      </c>
      <c r="AG84" s="5">
        <f>ROUNDUP(Z84*Assumptions!$B$15/Assumptions!$B$10,0)</f>
        <v>1</v>
      </c>
      <c r="AH84" s="6">
        <f>AG84*Assumptions!$B$9</f>
        <v>400</v>
      </c>
      <c r="AI84" s="5">
        <v>1</v>
      </c>
      <c r="AJ84" s="6">
        <v>272.55</v>
      </c>
      <c r="AK84" s="5">
        <f>ROUNDUP(Z84*Assumptions!$B$16/Assumptions!$B$10,0)</f>
        <v>1</v>
      </c>
      <c r="AL84" s="6">
        <f>AK84*Assumptions!$B$9</f>
        <v>400</v>
      </c>
      <c r="AM84" s="5" t="s">
        <v>60</v>
      </c>
      <c r="AN84" s="6" t="s">
        <v>60</v>
      </c>
      <c r="AQ84" s="5">
        <f t="shared" si="14"/>
        <v>1</v>
      </c>
      <c r="AR84" s="5">
        <f>IF(R84&gt;9,Assumptions!$B$18,0)</f>
        <v>1</v>
      </c>
      <c r="AS84" s="5">
        <f>IF(OR(T84="se",T84="s"),Assumptions!$B$19,0)</f>
        <v>1</v>
      </c>
      <c r="AT84" s="5">
        <f>IF(ISBLANK(V84),0,Assumptions!$B$20)</f>
        <v>1</v>
      </c>
      <c r="AU84" s="5">
        <f>IF(W84&gt;0,Assumptions!$B$21,0)</f>
        <v>0</v>
      </c>
      <c r="AV84" s="5">
        <f>IF(OR(COUNT(SEARCH({"ih","ie"},D84)),COUNT(SEARCH({"profile","income","lim","lico","mbm"},O84))),Assumptions!$B$22,0)</f>
        <v>1</v>
      </c>
      <c r="AW84" s="5">
        <f>IF(OR(COUNT(SEARCH({"hsc","ih","sdc"},D84)),COUNT(SEARCH({"profile","dwelling","housing","construction","rooms","owner","rent"},O84))),Assumptions!$B$23,0)</f>
        <v>1</v>
      </c>
      <c r="AX84" s="5">
        <f>IF(OR(COUNT(SEARCH({"ied","ic","evm"},D84)),COUNT(SEARCH({"profile","immigr","birth","visible","citizen","generation"},O84))),1,0)</f>
        <v>1</v>
      </c>
      <c r="AY84" s="5">
        <f>IF(OR(COUNT(SEARCH({"fh","fhm","ms"},D84)),COUNT(SEARCH({"profile","common-law","marital","family","parent","child","same sex","living alone","household size"},O84))),Assumptions!$B$25,0)</f>
        <v>1</v>
      </c>
      <c r="AZ84" s="5">
        <f>IF(OR(COUNT(SEARCH({"as"},D84)),COUNT(SEARCH({"profile","age","elderly","child","senior"},O84))),Assumptions!$B$26,0)</f>
        <v>1</v>
      </c>
    </row>
    <row r="85" spans="1:52" ht="50.1" customHeight="1" x14ac:dyDescent="0.2">
      <c r="A85" s="5">
        <v>81</v>
      </c>
      <c r="B85" s="5">
        <v>3</v>
      </c>
      <c r="C85" s="10" t="s">
        <v>387</v>
      </c>
      <c r="D85" s="10" t="s">
        <v>140</v>
      </c>
      <c r="E85" s="5" t="s">
        <v>404</v>
      </c>
      <c r="F85" s="8">
        <f>IF(IF(AE85="NA",AC85,AE85)&gt;Assumptions!$B$11,0,1)</f>
        <v>1</v>
      </c>
      <c r="G85" s="8">
        <f t="shared" si="9"/>
        <v>0</v>
      </c>
      <c r="H85" s="8">
        <f>IF(IF(AI85="NA",AG85,AI85)&gt;Assumptions!$B$11,0,1)</f>
        <v>1</v>
      </c>
      <c r="I85" s="6">
        <f t="shared" si="10"/>
        <v>800</v>
      </c>
      <c r="J85" s="8">
        <f>IF(IF(AM85="NA",AK85,AM85)&gt;Assumptions!$B$11,0,1)</f>
        <v>1</v>
      </c>
      <c r="K85" s="6">
        <f t="shared" si="11"/>
        <v>1200</v>
      </c>
      <c r="L85" s="5">
        <f t="shared" si="12"/>
        <v>6</v>
      </c>
      <c r="M85" s="5">
        <v>1</v>
      </c>
      <c r="N85" s="34">
        <f t="shared" si="13"/>
        <v>1</v>
      </c>
      <c r="O85" s="10" t="s">
        <v>1071</v>
      </c>
      <c r="Q85" s="5" t="s">
        <v>60</v>
      </c>
      <c r="R85" s="9">
        <v>-99</v>
      </c>
      <c r="S85" s="9" t="s">
        <v>416</v>
      </c>
      <c r="T85" s="9" t="s">
        <v>416</v>
      </c>
      <c r="V85" s="9" t="s">
        <v>417</v>
      </c>
      <c r="X85" s="9" t="s">
        <v>61</v>
      </c>
      <c r="Y85" s="14" t="s">
        <v>423</v>
      </c>
      <c r="Z85" s="7">
        <v>2620</v>
      </c>
      <c r="AA85" s="26">
        <f t="shared" si="15"/>
        <v>0</v>
      </c>
      <c r="AB85" s="5" t="s">
        <v>60</v>
      </c>
      <c r="AC85" s="5">
        <f>ROUNDUP(Z85*Assumptions!$B$13/Assumptions!$B$10,0)</f>
        <v>1</v>
      </c>
      <c r="AD85" s="6">
        <f>AC85*Assumptions!$B$9</f>
        <v>400</v>
      </c>
      <c r="AE85" s="5" t="s">
        <v>60</v>
      </c>
      <c r="AF85" s="6" t="s">
        <v>60</v>
      </c>
      <c r="AG85" s="5">
        <f>ROUNDUP(Z85*Assumptions!$B$15/Assumptions!$B$10,0)</f>
        <v>1</v>
      </c>
      <c r="AH85" s="6">
        <f>AG85*Assumptions!$B$9</f>
        <v>400</v>
      </c>
      <c r="AI85" s="5" t="s">
        <v>60</v>
      </c>
      <c r="AJ85" s="6" t="s">
        <v>60</v>
      </c>
      <c r="AK85" s="5">
        <f>ROUNDUP(Z85*Assumptions!$B$16/Assumptions!$B$10,0)</f>
        <v>1</v>
      </c>
      <c r="AL85" s="6">
        <f>AK85*Assumptions!$B$9</f>
        <v>400</v>
      </c>
      <c r="AM85" s="5" t="s">
        <v>60</v>
      </c>
      <c r="AN85" s="6" t="s">
        <v>60</v>
      </c>
      <c r="AQ85" s="5">
        <f t="shared" si="14"/>
        <v>1</v>
      </c>
      <c r="AR85" s="5">
        <f>IF(R85&gt;9,Assumptions!$B$18,0)</f>
        <v>0</v>
      </c>
      <c r="AS85" s="5">
        <f>IF(OR(T85="se",T85="s"),Assumptions!$B$19,0)</f>
        <v>0</v>
      </c>
      <c r="AT85" s="5">
        <f>IF(ISBLANK(V85),0,Assumptions!$B$20)</f>
        <v>1</v>
      </c>
      <c r="AU85" s="5">
        <f>IF(W85&gt;0,Assumptions!$B$21,0)</f>
        <v>0</v>
      </c>
      <c r="AV85" s="5">
        <f>IF(OR(COUNT(SEARCH({"ih","ie"},D85)),COUNT(SEARCH({"profile","income","lim","lico","mbm"},O85))),Assumptions!$B$22,0)</f>
        <v>1</v>
      </c>
      <c r="AW85" s="5">
        <f>IF(OR(COUNT(SEARCH({"hsc","ih","sdc"},D85)),COUNT(SEARCH({"profile","dwelling","housing","construction","rooms","owner","rent"},O85))),Assumptions!$B$23,0)</f>
        <v>1</v>
      </c>
      <c r="AX85" s="5">
        <f>IF(OR(COUNT(SEARCH({"ied","ic","evm"},D85)),COUNT(SEARCH({"profile","immigr","birth","visible","citizen","generation"},O85))),1,0)</f>
        <v>1</v>
      </c>
      <c r="AY85" s="5">
        <f>IF(OR(COUNT(SEARCH({"fh","fhm","ms"},D85)),COUNT(SEARCH({"profile","common-law","marital","family","parent","child","same sex","living alone","household size"},O85))),Assumptions!$B$25,0)</f>
        <v>1</v>
      </c>
      <c r="AZ85" s="5">
        <f>IF(OR(COUNT(SEARCH({"as"},D85)),COUNT(SEARCH({"profile","age","elderly","child","senior"},O85))),Assumptions!$B$26,0)</f>
        <v>1</v>
      </c>
    </row>
    <row r="86" spans="1:52" ht="50.1" customHeight="1" x14ac:dyDescent="0.2">
      <c r="A86" s="5">
        <v>82</v>
      </c>
      <c r="B86" s="5">
        <v>3</v>
      </c>
      <c r="C86" s="10" t="s">
        <v>387</v>
      </c>
      <c r="D86" s="10" t="s">
        <v>1001</v>
      </c>
      <c r="E86" s="5" t="s">
        <v>405</v>
      </c>
      <c r="F86" s="8">
        <f>IF(IF(AE86="NA",AC86,AE86)&gt;Assumptions!$B$11,0,1)</f>
        <v>1</v>
      </c>
      <c r="G86" s="8">
        <f t="shared" si="9"/>
        <v>0</v>
      </c>
      <c r="H86" s="8">
        <f>IF(IF(AI86="NA",AG86,AI86)&gt;Assumptions!$B$11,0,1)</f>
        <v>1</v>
      </c>
      <c r="I86" s="6">
        <f t="shared" si="10"/>
        <v>800</v>
      </c>
      <c r="J86" s="8">
        <f>IF(IF(AM86="NA",AK86,AM86)&gt;Assumptions!$B$11,0,1)</f>
        <v>1</v>
      </c>
      <c r="K86" s="6">
        <f t="shared" si="11"/>
        <v>1200</v>
      </c>
      <c r="L86" s="5">
        <f t="shared" si="12"/>
        <v>6</v>
      </c>
      <c r="M86" s="5">
        <v>0</v>
      </c>
      <c r="N86" s="34">
        <f t="shared" si="13"/>
        <v>1</v>
      </c>
      <c r="O86" s="10" t="s">
        <v>395</v>
      </c>
      <c r="Q86" s="5" t="s">
        <v>60</v>
      </c>
      <c r="R86" s="9">
        <v>-99</v>
      </c>
      <c r="S86" s="9" t="s">
        <v>416</v>
      </c>
      <c r="T86" s="9" t="s">
        <v>416</v>
      </c>
      <c r="V86" s="9" t="s">
        <v>417</v>
      </c>
      <c r="X86" s="9" t="s">
        <v>61</v>
      </c>
      <c r="Y86" s="14" t="s">
        <v>424</v>
      </c>
      <c r="Z86" s="7">
        <v>2620</v>
      </c>
      <c r="AA86" s="26">
        <f t="shared" si="15"/>
        <v>0</v>
      </c>
      <c r="AB86" s="5" t="s">
        <v>60</v>
      </c>
      <c r="AC86" s="5">
        <f>ROUNDUP(Z86*Assumptions!$B$13/Assumptions!$B$10,0)</f>
        <v>1</v>
      </c>
      <c r="AD86" s="6">
        <f>AC86*Assumptions!$B$9</f>
        <v>400</v>
      </c>
      <c r="AE86" s="5" t="s">
        <v>60</v>
      </c>
      <c r="AF86" s="6" t="s">
        <v>60</v>
      </c>
      <c r="AG86" s="5">
        <f>ROUNDUP(Z86*Assumptions!$B$15/Assumptions!$B$10,0)</f>
        <v>1</v>
      </c>
      <c r="AH86" s="6">
        <f>AG86*Assumptions!$B$9</f>
        <v>400</v>
      </c>
      <c r="AI86" s="5" t="s">
        <v>60</v>
      </c>
      <c r="AJ86" s="6" t="s">
        <v>60</v>
      </c>
      <c r="AK86" s="5">
        <f>ROUNDUP(Z86*Assumptions!$B$16/Assumptions!$B$10,0)</f>
        <v>1</v>
      </c>
      <c r="AL86" s="6">
        <f>AK86*Assumptions!$B$9</f>
        <v>400</v>
      </c>
      <c r="AM86" s="5" t="s">
        <v>60</v>
      </c>
      <c r="AN86" s="6" t="s">
        <v>60</v>
      </c>
      <c r="AQ86" s="5">
        <f t="shared" si="14"/>
        <v>1</v>
      </c>
      <c r="AR86" s="5">
        <f>IF(R86&gt;9,Assumptions!$B$18,0)</f>
        <v>0</v>
      </c>
      <c r="AS86" s="5">
        <f>IF(OR(T86="se",T86="s"),Assumptions!$B$19,0)</f>
        <v>0</v>
      </c>
      <c r="AT86" s="5">
        <f>IF(ISBLANK(V86),0,Assumptions!$B$20)</f>
        <v>1</v>
      </c>
      <c r="AU86" s="5">
        <f>IF(W86&gt;0,Assumptions!$B$21,0)</f>
        <v>0</v>
      </c>
      <c r="AV86" s="5">
        <f>IF(OR(COUNT(SEARCH({"ih","ie"},D86)),COUNT(SEARCH({"profile","income","lim","lico","mbm"},O86))),Assumptions!$B$22,0)</f>
        <v>1</v>
      </c>
      <c r="AW86" s="5">
        <f>IF(OR(COUNT(SEARCH({"hsc","ih","sdc"},D86)),COUNT(SEARCH({"profile","dwelling","housing","construction","rooms","owner","rent"},O86))),Assumptions!$B$23,0)</f>
        <v>1</v>
      </c>
      <c r="AX86" s="5">
        <f>IF(OR(COUNT(SEARCH({"ied","ic","evm"},D86)),COUNT(SEARCH({"profile","immigr","birth","visible","citizen","generation"},O86))),1,0)</f>
        <v>1</v>
      </c>
      <c r="AY86" s="5">
        <f>IF(OR(COUNT(SEARCH({"fh","fhm","ms"},D86)),COUNT(SEARCH({"profile","common-law","marital","family","parent","child","same sex","living alone","household size"},O86))),Assumptions!$B$25,0)</f>
        <v>1</v>
      </c>
      <c r="AZ86" s="5">
        <f>IF(OR(COUNT(SEARCH({"as"},D86)),COUNT(SEARCH({"profile","age","elderly","child","senior"},O86))),Assumptions!$B$26,0)</f>
        <v>1</v>
      </c>
    </row>
    <row r="87" spans="1:52" ht="50.1" customHeight="1" x14ac:dyDescent="0.2">
      <c r="A87" s="5">
        <v>83</v>
      </c>
      <c r="B87" s="5">
        <v>3</v>
      </c>
      <c r="C87" s="10" t="s">
        <v>387</v>
      </c>
      <c r="D87" s="10" t="s">
        <v>52</v>
      </c>
      <c r="E87" s="5" t="s">
        <v>406</v>
      </c>
      <c r="F87" s="8">
        <f>IF(IF(AE87="NA",AC87,AE87)&gt;Assumptions!$B$11,0,1)</f>
        <v>1</v>
      </c>
      <c r="G87" s="8">
        <f t="shared" si="9"/>
        <v>0</v>
      </c>
      <c r="H87" s="8">
        <f>IF(IF(AI87="NA",AG87,AI87)&gt;Assumptions!$B$11,0,1)</f>
        <v>1</v>
      </c>
      <c r="I87" s="6">
        <f t="shared" si="10"/>
        <v>800</v>
      </c>
      <c r="J87" s="8">
        <f>IF(IF(AM87="NA",AK87,AM87)&gt;Assumptions!$B$11,0,1)</f>
        <v>1</v>
      </c>
      <c r="K87" s="6">
        <f t="shared" si="11"/>
        <v>1200</v>
      </c>
      <c r="L87" s="5">
        <f t="shared" si="12"/>
        <v>6</v>
      </c>
      <c r="M87" s="5">
        <v>0</v>
      </c>
      <c r="N87" s="34">
        <f t="shared" si="13"/>
        <v>1</v>
      </c>
      <c r="O87" s="23" t="s">
        <v>396</v>
      </c>
      <c r="Q87" s="5" t="s">
        <v>60</v>
      </c>
      <c r="R87" s="9">
        <v>-99</v>
      </c>
      <c r="S87" s="9" t="s">
        <v>416</v>
      </c>
      <c r="T87" s="9" t="s">
        <v>416</v>
      </c>
      <c r="V87" s="9" t="s">
        <v>417</v>
      </c>
      <c r="X87" s="9" t="s">
        <v>61</v>
      </c>
      <c r="Y87" s="14" t="s">
        <v>428</v>
      </c>
      <c r="Z87" s="7">
        <v>2620</v>
      </c>
      <c r="AA87" s="26">
        <f t="shared" si="15"/>
        <v>0</v>
      </c>
      <c r="AB87" s="5" t="s">
        <v>60</v>
      </c>
      <c r="AC87" s="5">
        <f>ROUNDUP(Z87*Assumptions!$B$13/Assumptions!$B$10,0)</f>
        <v>1</v>
      </c>
      <c r="AD87" s="6">
        <f>AC87*Assumptions!$B$9</f>
        <v>400</v>
      </c>
      <c r="AE87" s="5" t="s">
        <v>60</v>
      </c>
      <c r="AF87" s="6" t="s">
        <v>60</v>
      </c>
      <c r="AG87" s="5">
        <f>ROUNDUP(Z87*Assumptions!$B$15/Assumptions!$B$10,0)</f>
        <v>1</v>
      </c>
      <c r="AH87" s="6">
        <f>AG87*Assumptions!$B$9</f>
        <v>400</v>
      </c>
      <c r="AI87" s="5" t="s">
        <v>60</v>
      </c>
      <c r="AJ87" s="6" t="s">
        <v>60</v>
      </c>
      <c r="AK87" s="5">
        <f>ROUNDUP(Z87*Assumptions!$B$16/Assumptions!$B$10,0)</f>
        <v>1</v>
      </c>
      <c r="AL87" s="6">
        <f>AK87*Assumptions!$B$9</f>
        <v>400</v>
      </c>
      <c r="AM87" s="5" t="s">
        <v>60</v>
      </c>
      <c r="AN87" s="6" t="s">
        <v>60</v>
      </c>
      <c r="AQ87" s="5">
        <f t="shared" si="14"/>
        <v>1</v>
      </c>
      <c r="AR87" s="5">
        <f>IF(R87&gt;9,Assumptions!$B$18,0)</f>
        <v>0</v>
      </c>
      <c r="AS87" s="5">
        <f>IF(OR(T87="se",T87="s"),Assumptions!$B$19,0)</f>
        <v>0</v>
      </c>
      <c r="AT87" s="5">
        <f>IF(ISBLANK(V87),0,Assumptions!$B$20)</f>
        <v>1</v>
      </c>
      <c r="AU87" s="5">
        <f>IF(W87&gt;0,Assumptions!$B$21,0)</f>
        <v>0</v>
      </c>
      <c r="AV87" s="5">
        <f>IF(OR(COUNT(SEARCH({"ih","ie"},D87)),COUNT(SEARCH({"profile","income","lim","lico","mbm"},O87))),Assumptions!$B$22,0)</f>
        <v>1</v>
      </c>
      <c r="AW87" s="5">
        <f>IF(OR(COUNT(SEARCH({"hsc","ih","sdc"},D87)),COUNT(SEARCH({"profile","dwelling","housing","construction","rooms","owner","rent"},O87))),Assumptions!$B$23,0)</f>
        <v>1</v>
      </c>
      <c r="AX87" s="5">
        <f>IF(OR(COUNT(SEARCH({"ied","ic","evm"},D87)),COUNT(SEARCH({"profile","immigr","birth","visible","citizen","generation"},O87))),1,0)</f>
        <v>1</v>
      </c>
      <c r="AY87" s="5">
        <f>IF(OR(COUNT(SEARCH({"fh","fhm","ms"},D87)),COUNT(SEARCH({"profile","common-law","marital","family","parent","child","same sex","living alone","household size"},O87))),Assumptions!$B$25,0)</f>
        <v>1</v>
      </c>
      <c r="AZ87" s="5">
        <f>IF(OR(COUNT(SEARCH({"as"},D87)),COUNT(SEARCH({"profile","age","elderly","child","senior"},O87))),Assumptions!$B$26,0)</f>
        <v>1</v>
      </c>
    </row>
    <row r="88" spans="1:52" ht="50.1" customHeight="1" x14ac:dyDescent="0.2">
      <c r="A88" s="5">
        <v>84</v>
      </c>
      <c r="B88" s="5">
        <v>3</v>
      </c>
      <c r="C88" s="10" t="s">
        <v>387</v>
      </c>
      <c r="D88" s="10" t="s">
        <v>819</v>
      </c>
      <c r="E88" s="5" t="s">
        <v>407</v>
      </c>
      <c r="F88" s="8">
        <f>IF(IF(AE88="NA",AC88,AE88)&gt;Assumptions!$B$11,0,1)</f>
        <v>1</v>
      </c>
      <c r="G88" s="8">
        <f t="shared" si="9"/>
        <v>0</v>
      </c>
      <c r="H88" s="8">
        <f>IF(IF(AI88="NA",AG88,AI88)&gt;Assumptions!$B$11,0,1)</f>
        <v>1</v>
      </c>
      <c r="I88" s="6">
        <f t="shared" si="10"/>
        <v>800</v>
      </c>
      <c r="J88" s="8">
        <f>IF(IF(AM88="NA",AK88,AM88)&gt;Assumptions!$B$11,0,1)</f>
        <v>1</v>
      </c>
      <c r="K88" s="6">
        <f t="shared" si="11"/>
        <v>1200</v>
      </c>
      <c r="L88" s="5">
        <f t="shared" si="12"/>
        <v>6</v>
      </c>
      <c r="M88" s="5">
        <v>0</v>
      </c>
      <c r="N88" s="34">
        <f t="shared" si="13"/>
        <v>1</v>
      </c>
      <c r="O88" s="10" t="s">
        <v>408</v>
      </c>
      <c r="Q88" s="5" t="s">
        <v>60</v>
      </c>
      <c r="R88" s="9">
        <v>-99</v>
      </c>
      <c r="S88" s="9" t="s">
        <v>416</v>
      </c>
      <c r="T88" s="9" t="s">
        <v>416</v>
      </c>
      <c r="V88" s="9" t="s">
        <v>418</v>
      </c>
      <c r="X88" s="9" t="s">
        <v>61</v>
      </c>
      <c r="Y88" s="14" t="s">
        <v>425</v>
      </c>
      <c r="Z88" s="7">
        <v>2620</v>
      </c>
      <c r="AA88" s="26">
        <f t="shared" si="15"/>
        <v>0</v>
      </c>
      <c r="AB88" s="5" t="s">
        <v>60</v>
      </c>
      <c r="AC88" s="5">
        <f>ROUNDUP(Z88*Assumptions!$B$13/Assumptions!$B$10,0)</f>
        <v>1</v>
      </c>
      <c r="AD88" s="6">
        <f>AC88*Assumptions!$B$9</f>
        <v>400</v>
      </c>
      <c r="AE88" s="5" t="s">
        <v>60</v>
      </c>
      <c r="AF88" s="6" t="s">
        <v>60</v>
      </c>
      <c r="AG88" s="5">
        <f>ROUNDUP(Z88*Assumptions!$B$15/Assumptions!$B$10,0)</f>
        <v>1</v>
      </c>
      <c r="AH88" s="6">
        <f>AG88*Assumptions!$B$9</f>
        <v>400</v>
      </c>
      <c r="AI88" s="5" t="s">
        <v>60</v>
      </c>
      <c r="AJ88" s="6" t="s">
        <v>60</v>
      </c>
      <c r="AK88" s="5">
        <f>ROUNDUP(Z88*Assumptions!$B$16/Assumptions!$B$10,0)</f>
        <v>1</v>
      </c>
      <c r="AL88" s="6">
        <f>AK88*Assumptions!$B$9</f>
        <v>400</v>
      </c>
      <c r="AM88" s="5" t="s">
        <v>60</v>
      </c>
      <c r="AN88" s="6" t="s">
        <v>60</v>
      </c>
      <c r="AQ88" s="5">
        <f t="shared" si="14"/>
        <v>1</v>
      </c>
      <c r="AR88" s="5">
        <f>IF(R88&gt;9,Assumptions!$B$18,0)</f>
        <v>0</v>
      </c>
      <c r="AS88" s="5">
        <f>IF(OR(T88="se",T88="s"),Assumptions!$B$19,0)</f>
        <v>0</v>
      </c>
      <c r="AT88" s="5">
        <f>IF(ISBLANK(V88),0,Assumptions!$B$20)</f>
        <v>1</v>
      </c>
      <c r="AU88" s="5">
        <f>IF(W88&gt;0,Assumptions!$B$21,0)</f>
        <v>0</v>
      </c>
      <c r="AV88" s="5">
        <f>IF(OR(COUNT(SEARCH({"ih","ie"},D88)),COUNT(SEARCH({"profile","income","lim","lico","mbm"},O88))),Assumptions!$B$22,0)</f>
        <v>1</v>
      </c>
      <c r="AW88" s="5">
        <f>IF(OR(COUNT(SEARCH({"hsc","ih","sdc"},D88)),COUNT(SEARCH({"profile","dwelling","housing","construction","rooms","owner","rent"},O88))),Assumptions!$B$23,0)</f>
        <v>1</v>
      </c>
      <c r="AX88" s="5">
        <f>IF(OR(COUNT(SEARCH({"ied","ic","evm"},D88)),COUNT(SEARCH({"profile","immigr","birth","visible","citizen","generation"},O88))),1,0)</f>
        <v>1</v>
      </c>
      <c r="AY88" s="5">
        <f>IF(OR(COUNT(SEARCH({"fh","fhm","ms"},D88)),COUNT(SEARCH({"profile","common-law","marital","family","parent","child","same sex","living alone","household size"},O88))),Assumptions!$B$25,0)</f>
        <v>1</v>
      </c>
      <c r="AZ88" s="5">
        <f>IF(OR(COUNT(SEARCH({"as"},D88)),COUNT(SEARCH({"profile","age","elderly","child","senior"},O88))),Assumptions!$B$26,0)</f>
        <v>1</v>
      </c>
    </row>
    <row r="89" spans="1:52" ht="50.1" customHeight="1" x14ac:dyDescent="0.2">
      <c r="A89" s="5">
        <v>339</v>
      </c>
      <c r="B89" s="5">
        <v>3</v>
      </c>
      <c r="C89" s="10" t="s">
        <v>387</v>
      </c>
      <c r="D89" s="10" t="s">
        <v>140</v>
      </c>
      <c r="E89" s="5" t="s">
        <v>1069</v>
      </c>
      <c r="F89" s="8">
        <f>IF(IF(AE89="NA",AC89,AE89)&gt;Assumptions!$B$11,0,1)</f>
        <v>1</v>
      </c>
      <c r="G89" s="8">
        <f t="shared" si="9"/>
        <v>0</v>
      </c>
      <c r="H89" s="8">
        <f>IF(IF(AI89="NA",AG89,AI89)&gt;Assumptions!$B$11,0,1)</f>
        <v>1</v>
      </c>
      <c r="I89" s="6">
        <f t="shared" si="10"/>
        <v>800</v>
      </c>
      <c r="J89" s="8">
        <f>IF(IF(AM89="NA",AK89,AM89)&gt;Assumptions!$B$11,0,1)</f>
        <v>1</v>
      </c>
      <c r="K89" s="6">
        <f t="shared" si="11"/>
        <v>1200</v>
      </c>
      <c r="L89" s="5">
        <f t="shared" si="12"/>
        <v>6</v>
      </c>
      <c r="M89" s="5">
        <v>1</v>
      </c>
      <c r="N89" s="34">
        <f t="shared" si="13"/>
        <v>1</v>
      </c>
      <c r="O89" s="10" t="s">
        <v>1070</v>
      </c>
      <c r="Q89" s="5" t="s">
        <v>60</v>
      </c>
      <c r="R89" s="9">
        <v>-99</v>
      </c>
      <c r="S89" s="9" t="s">
        <v>416</v>
      </c>
      <c r="T89" s="9" t="s">
        <v>416</v>
      </c>
      <c r="V89" s="9" t="s">
        <v>958</v>
      </c>
      <c r="X89" s="9" t="s">
        <v>61</v>
      </c>
      <c r="Y89" s="14" t="s">
        <v>1072</v>
      </c>
      <c r="Z89" s="7">
        <v>2620</v>
      </c>
      <c r="AA89" s="26">
        <f t="shared" si="15"/>
        <v>0</v>
      </c>
      <c r="AB89" s="5" t="s">
        <v>60</v>
      </c>
      <c r="AC89" s="5">
        <f>ROUNDUP(Z89*Assumptions!$B$13/Assumptions!$B$10,0)</f>
        <v>1</v>
      </c>
      <c r="AD89" s="6">
        <f>AC89*Assumptions!$B$9</f>
        <v>400</v>
      </c>
      <c r="AE89" s="5" t="s">
        <v>60</v>
      </c>
      <c r="AF89" s="6" t="s">
        <v>60</v>
      </c>
      <c r="AG89" s="5">
        <f>ROUNDUP(Z89*Assumptions!$B$15/Assumptions!$B$10,0)</f>
        <v>1</v>
      </c>
      <c r="AH89" s="6">
        <f>AG89*Assumptions!$B$9</f>
        <v>400</v>
      </c>
      <c r="AI89" s="5" t="s">
        <v>60</v>
      </c>
      <c r="AJ89" s="6" t="s">
        <v>60</v>
      </c>
      <c r="AK89" s="5">
        <f>ROUNDUP(Z89*Assumptions!$B$16/Assumptions!$B$10,0)</f>
        <v>1</v>
      </c>
      <c r="AL89" s="6">
        <f>AK89*Assumptions!$B$9</f>
        <v>400</v>
      </c>
      <c r="AM89" s="5" t="s">
        <v>60</v>
      </c>
      <c r="AN89" s="6" t="s">
        <v>60</v>
      </c>
      <c r="AQ89" s="5">
        <f t="shared" si="14"/>
        <v>1</v>
      </c>
      <c r="AR89" s="5">
        <f>IF(R89&gt;9,Assumptions!$B$18,0)</f>
        <v>0</v>
      </c>
      <c r="AS89" s="5">
        <f>IF(OR(T89="se",T89="s"),Assumptions!$B$19,0)</f>
        <v>0</v>
      </c>
      <c r="AT89" s="5">
        <f>IF(ISBLANK(V89),0,Assumptions!$B$20)</f>
        <v>1</v>
      </c>
      <c r="AU89" s="5">
        <f>IF(W89&gt;0,Assumptions!$B$21,0)</f>
        <v>0</v>
      </c>
      <c r="AV89" s="5">
        <f>IF(OR(COUNT(SEARCH({"ih","ie"},D89)),COUNT(SEARCH({"profile","income","lim","lico","mbm"},O89))),Assumptions!$B$22,0)</f>
        <v>1</v>
      </c>
      <c r="AW89" s="5">
        <f>IF(OR(COUNT(SEARCH({"hsc","ih","sdc"},D89)),COUNT(SEARCH({"profile","dwelling","housing","construction","rooms","owner","rent"},O89))),Assumptions!$B$23,0)</f>
        <v>1</v>
      </c>
      <c r="AX89" s="5">
        <f>IF(OR(COUNT(SEARCH({"ied","ic","evm"},D89)),COUNT(SEARCH({"profile","immigr","birth","visible","citizen","generation"},O89))),1,0)</f>
        <v>1</v>
      </c>
      <c r="AY89" s="5">
        <f>IF(OR(COUNT(SEARCH({"fh","fhm","ms"},D89)),COUNT(SEARCH({"profile","common-law","marital","family","parent","child","same sex","living alone","household size"},O89))),Assumptions!$B$25,0)</f>
        <v>1</v>
      </c>
      <c r="AZ89" s="5">
        <f>IF(OR(COUNT(SEARCH({"as"},D89)),COUNT(SEARCH({"profile","age","elderly","child","senior"},O89))),Assumptions!$B$26,0)</f>
        <v>1</v>
      </c>
    </row>
    <row r="90" spans="1:52" ht="50.1" customHeight="1" x14ac:dyDescent="0.2">
      <c r="A90" s="5">
        <v>340</v>
      </c>
      <c r="B90" s="5">
        <v>3</v>
      </c>
      <c r="C90" s="10" t="s">
        <v>387</v>
      </c>
      <c r="D90" s="10" t="s">
        <v>140</v>
      </c>
      <c r="E90" s="5" t="s">
        <v>1073</v>
      </c>
      <c r="F90" s="8">
        <f>IF(IF(AE90="NA",AC90,AE90)&gt;Assumptions!$B$11,0,1)</f>
        <v>1</v>
      </c>
      <c r="G90" s="8">
        <f t="shared" si="9"/>
        <v>0</v>
      </c>
      <c r="H90" s="8">
        <f>IF(IF(AI90="NA",AG90,AI90)&gt;Assumptions!$B$11,0,1)</f>
        <v>1</v>
      </c>
      <c r="I90" s="6">
        <f t="shared" si="10"/>
        <v>800</v>
      </c>
      <c r="J90" s="8">
        <f>IF(IF(AM90="NA",AK90,AM90)&gt;Assumptions!$B$11,0,1)</f>
        <v>1</v>
      </c>
      <c r="K90" s="6">
        <f t="shared" si="11"/>
        <v>1200</v>
      </c>
      <c r="L90" s="5">
        <f t="shared" si="12"/>
        <v>6</v>
      </c>
      <c r="M90" s="5">
        <v>1</v>
      </c>
      <c r="N90" s="34">
        <f t="shared" si="13"/>
        <v>1</v>
      </c>
      <c r="O90" s="10" t="s">
        <v>1074</v>
      </c>
      <c r="Q90" s="5" t="s">
        <v>60</v>
      </c>
      <c r="R90" s="9">
        <v>-99</v>
      </c>
      <c r="S90" s="9" t="s">
        <v>416</v>
      </c>
      <c r="T90" s="9" t="s">
        <v>416</v>
      </c>
      <c r="V90" s="9" t="s">
        <v>958</v>
      </c>
      <c r="X90" s="9" t="s">
        <v>61</v>
      </c>
      <c r="Y90" s="14" t="s">
        <v>1072</v>
      </c>
      <c r="Z90" s="7">
        <v>2620</v>
      </c>
      <c r="AA90" s="26">
        <f t="shared" si="15"/>
        <v>0</v>
      </c>
      <c r="AB90" s="5" t="s">
        <v>60</v>
      </c>
      <c r="AC90" s="5">
        <f>ROUNDUP(Z90*Assumptions!$B$13/Assumptions!$B$10,0)</f>
        <v>1</v>
      </c>
      <c r="AD90" s="6">
        <f>AC90*Assumptions!$B$9</f>
        <v>400</v>
      </c>
      <c r="AE90" s="5" t="s">
        <v>60</v>
      </c>
      <c r="AF90" s="6" t="s">
        <v>60</v>
      </c>
      <c r="AG90" s="5">
        <f>ROUNDUP(Z90*Assumptions!$B$15/Assumptions!$B$10,0)</f>
        <v>1</v>
      </c>
      <c r="AH90" s="6">
        <f>AG90*Assumptions!$B$9</f>
        <v>400</v>
      </c>
      <c r="AI90" s="5" t="s">
        <v>60</v>
      </c>
      <c r="AJ90" s="6" t="s">
        <v>60</v>
      </c>
      <c r="AK90" s="5">
        <f>ROUNDUP(Z90*Assumptions!$B$16/Assumptions!$B$10,0)</f>
        <v>1</v>
      </c>
      <c r="AL90" s="6">
        <f>AK90*Assumptions!$B$9</f>
        <v>400</v>
      </c>
      <c r="AM90" s="5" t="s">
        <v>60</v>
      </c>
      <c r="AN90" s="6" t="s">
        <v>60</v>
      </c>
      <c r="AQ90" s="5">
        <f t="shared" si="14"/>
        <v>1</v>
      </c>
      <c r="AR90" s="5">
        <f>IF(R90&gt;9,Assumptions!$B$18,0)</f>
        <v>0</v>
      </c>
      <c r="AS90" s="5">
        <f>IF(OR(T90="se",T90="s"),Assumptions!$B$19,0)</f>
        <v>0</v>
      </c>
      <c r="AT90" s="5">
        <f>IF(ISBLANK(V90),0,Assumptions!$B$20)</f>
        <v>1</v>
      </c>
      <c r="AU90" s="5">
        <f>IF(W90&gt;0,Assumptions!$B$21,0)</f>
        <v>0</v>
      </c>
      <c r="AV90" s="5">
        <f>IF(OR(COUNT(SEARCH({"ih","ie"},D90)),COUNT(SEARCH({"profile","income","lim","lico","mbm"},O90))),Assumptions!$B$22,0)</f>
        <v>1</v>
      </c>
      <c r="AW90" s="5">
        <f>IF(OR(COUNT(SEARCH({"hsc","ih","sdc"},D90)),COUNT(SEARCH({"profile","dwelling","housing","construction","rooms","owner","rent"},O90))),Assumptions!$B$23,0)</f>
        <v>1</v>
      </c>
      <c r="AX90" s="5">
        <f>IF(OR(COUNT(SEARCH({"ied","ic","evm"},D90)),COUNT(SEARCH({"profile","immigr","birth","visible","citizen","generation"},O90))),1,0)</f>
        <v>1</v>
      </c>
      <c r="AY90" s="5">
        <f>IF(OR(COUNT(SEARCH({"fh","fhm","ms"},D90)),COUNT(SEARCH({"profile","common-law","marital","family","parent","child","same sex","living alone","household size"},O90))),Assumptions!$B$25,0)</f>
        <v>1</v>
      </c>
      <c r="AZ90" s="5">
        <f>IF(OR(COUNT(SEARCH({"as"},D90)),COUNT(SEARCH({"profile","age","elderly","child","senior"},O90))),Assumptions!$B$26,0)</f>
        <v>1</v>
      </c>
    </row>
    <row r="91" spans="1:52" ht="50.1" customHeight="1" x14ac:dyDescent="0.2">
      <c r="A91" s="5">
        <v>341</v>
      </c>
      <c r="B91" s="5">
        <v>3</v>
      </c>
      <c r="C91" s="10" t="s">
        <v>387</v>
      </c>
      <c r="D91" s="10" t="s">
        <v>140</v>
      </c>
      <c r="E91" s="5" t="s">
        <v>1147</v>
      </c>
      <c r="F91" s="8">
        <f>IF(IF(AE91="NA",AC91,AE91)&gt;Assumptions!$B$11,0,1)</f>
        <v>1</v>
      </c>
      <c r="G91" s="8">
        <f t="shared" si="9"/>
        <v>0</v>
      </c>
      <c r="H91" s="8">
        <f>IF(IF(AI91="NA",AG91,AI91)&gt;Assumptions!$B$11,0,1)</f>
        <v>1</v>
      </c>
      <c r="I91" s="6">
        <f t="shared" si="10"/>
        <v>800</v>
      </c>
      <c r="J91" s="8">
        <f>IF(IF(AM91="NA",AK91,AM91)&gt;Assumptions!$B$11,0,1)</f>
        <v>1</v>
      </c>
      <c r="K91" s="6">
        <f t="shared" si="11"/>
        <v>1200</v>
      </c>
      <c r="L91" s="5">
        <f t="shared" si="12"/>
        <v>6</v>
      </c>
      <c r="M91" s="5">
        <v>0</v>
      </c>
      <c r="N91" s="34">
        <f t="shared" si="13"/>
        <v>1</v>
      </c>
      <c r="O91" s="10" t="s">
        <v>1149</v>
      </c>
      <c r="Q91" s="5" t="s">
        <v>60</v>
      </c>
      <c r="R91" s="9">
        <v>-99</v>
      </c>
      <c r="S91" s="9" t="s">
        <v>416</v>
      </c>
      <c r="T91" s="9" t="s">
        <v>416</v>
      </c>
      <c r="V91" s="9" t="s">
        <v>1148</v>
      </c>
      <c r="X91" s="9" t="s">
        <v>61</v>
      </c>
      <c r="Y91" s="14" t="s">
        <v>1150</v>
      </c>
      <c r="Z91" s="7">
        <v>2620</v>
      </c>
      <c r="AA91" s="26">
        <f t="shared" si="15"/>
        <v>0</v>
      </c>
      <c r="AB91" s="5" t="s">
        <v>60</v>
      </c>
      <c r="AC91" s="5">
        <f>ROUNDUP(Z91*Assumptions!$B$13/Assumptions!$B$10,0)</f>
        <v>1</v>
      </c>
      <c r="AD91" s="6">
        <f>AC91*Assumptions!$B$9</f>
        <v>400</v>
      </c>
      <c r="AE91" s="5" t="s">
        <v>60</v>
      </c>
      <c r="AF91" s="6" t="s">
        <v>60</v>
      </c>
      <c r="AG91" s="5">
        <f>ROUNDUP(Z91*Assumptions!$B$15/Assumptions!$B$10,0)</f>
        <v>1</v>
      </c>
      <c r="AH91" s="6">
        <f>AG91*Assumptions!$B$9</f>
        <v>400</v>
      </c>
      <c r="AI91" s="5" t="s">
        <v>60</v>
      </c>
      <c r="AJ91" s="6" t="s">
        <v>60</v>
      </c>
      <c r="AK91" s="5">
        <f>ROUNDUP(Z91*Assumptions!$B$16/Assumptions!$B$10,0)</f>
        <v>1</v>
      </c>
      <c r="AL91" s="6">
        <f>AK91*Assumptions!$B$9</f>
        <v>400</v>
      </c>
      <c r="AM91" s="5" t="s">
        <v>60</v>
      </c>
      <c r="AN91" s="6" t="s">
        <v>60</v>
      </c>
      <c r="AQ91" s="5">
        <f t="shared" si="14"/>
        <v>1</v>
      </c>
      <c r="AR91" s="5">
        <f>IF(R91&gt;9,Assumptions!$B$18,0)</f>
        <v>0</v>
      </c>
      <c r="AS91" s="5">
        <f>IF(OR(T91="se",T91="s"),Assumptions!$B$19,0)</f>
        <v>0</v>
      </c>
      <c r="AT91" s="5">
        <f>IF(ISBLANK(V91),0,Assumptions!$B$20)</f>
        <v>1</v>
      </c>
      <c r="AU91" s="5">
        <f>IF(W91&gt;0,Assumptions!$B$21,0)</f>
        <v>0</v>
      </c>
      <c r="AV91" s="5">
        <f>IF(OR(COUNT(SEARCH({"ih","ie"},D91)),COUNT(SEARCH({"profile","income","lim","lico","mbm"},O91))),Assumptions!$B$22,0)</f>
        <v>1</v>
      </c>
      <c r="AW91" s="5">
        <f>IF(OR(COUNT(SEARCH({"hsc","ih","sdc"},D91)),COUNT(SEARCH({"profile","dwelling","housing","construction","rooms","owner","rent"},O91))),Assumptions!$B$23,0)</f>
        <v>1</v>
      </c>
      <c r="AX91" s="5">
        <f>IF(OR(COUNT(SEARCH({"ied","ic","evm"},D91)),COUNT(SEARCH({"profile","immigr","birth","visible","citizen","generation"},O91))),1,0)</f>
        <v>1</v>
      </c>
      <c r="AY91" s="5">
        <f>IF(OR(COUNT(SEARCH({"fh","fhm","ms"},D91)),COUNT(SEARCH({"profile","common-law","marital","family","parent","child","same sex","living alone","household size"},O91))),Assumptions!$B$25,0)</f>
        <v>1</v>
      </c>
      <c r="AZ91" s="5">
        <f>IF(OR(COUNT(SEARCH({"as"},D91)),COUNT(SEARCH({"profile","age","elderly","child","senior"},O91))),Assumptions!$B$26,0)</f>
        <v>1</v>
      </c>
    </row>
    <row r="92" spans="1:52" ht="50.1" customHeight="1" x14ac:dyDescent="0.2">
      <c r="A92" s="5">
        <v>85</v>
      </c>
      <c r="B92" s="5">
        <v>4</v>
      </c>
      <c r="C92" s="10" t="s">
        <v>457</v>
      </c>
      <c r="D92" s="10" t="s">
        <v>140</v>
      </c>
      <c r="E92" s="5" t="s">
        <v>429</v>
      </c>
      <c r="F92" s="8">
        <f>IF(IF(AE92="NA",AC92,AE92)&gt;Assumptions!$B$11,0,1)</f>
        <v>1</v>
      </c>
      <c r="G92" s="8">
        <f t="shared" si="9"/>
        <v>0</v>
      </c>
      <c r="H92" s="8">
        <f>IF(IF(AI92="NA",AG92,AI92)&gt;Assumptions!$B$11,0,1)</f>
        <v>1</v>
      </c>
      <c r="I92" s="6">
        <f t="shared" si="10"/>
        <v>1200</v>
      </c>
      <c r="J92" s="8">
        <f>IF(IF(AM92="NA",AK92,AM92)&gt;Assumptions!$B$11,0,1)</f>
        <v>1</v>
      </c>
      <c r="K92" s="6">
        <f t="shared" si="11"/>
        <v>1600</v>
      </c>
      <c r="L92" s="5">
        <f t="shared" si="12"/>
        <v>6</v>
      </c>
      <c r="M92" s="5">
        <v>0</v>
      </c>
      <c r="N92" s="34">
        <f t="shared" si="13"/>
        <v>1</v>
      </c>
      <c r="O92" s="10" t="s">
        <v>486</v>
      </c>
      <c r="Q92" s="5" t="s">
        <v>458</v>
      </c>
      <c r="R92" s="9">
        <v>273</v>
      </c>
      <c r="S92" s="9" t="s">
        <v>416</v>
      </c>
      <c r="T92" s="9" t="s">
        <v>283</v>
      </c>
      <c r="V92" s="17" t="s">
        <v>1027</v>
      </c>
      <c r="X92" s="9" t="s">
        <v>61</v>
      </c>
      <c r="Y92" s="14" t="s">
        <v>58</v>
      </c>
      <c r="Z92" s="7">
        <v>11016</v>
      </c>
      <c r="AA92" s="26">
        <f t="shared" si="15"/>
        <v>0</v>
      </c>
      <c r="AB92" s="5" t="s">
        <v>60</v>
      </c>
      <c r="AC92" s="5">
        <f>ROUNDUP(Z92*Assumptions!$B$13/Assumptions!$B$10,0)</f>
        <v>2</v>
      </c>
      <c r="AD92" s="6">
        <f>AC92*Assumptions!$B$9</f>
        <v>800</v>
      </c>
      <c r="AE92" s="5" t="s">
        <v>60</v>
      </c>
      <c r="AF92" s="6" t="s">
        <v>60</v>
      </c>
      <c r="AG92" s="5">
        <f>ROUNDUP(Z92*Assumptions!$B$15/Assumptions!$B$10,0)</f>
        <v>1</v>
      </c>
      <c r="AH92" s="6">
        <f>AG92*Assumptions!$B$9</f>
        <v>400</v>
      </c>
      <c r="AI92" s="5" t="s">
        <v>60</v>
      </c>
      <c r="AJ92" s="6" t="s">
        <v>60</v>
      </c>
      <c r="AK92" s="5">
        <f>ROUNDUP(Z92*Assumptions!$B$16/Assumptions!$B$10,0)</f>
        <v>1</v>
      </c>
      <c r="AL92" s="6">
        <f>AK92*Assumptions!$B$9</f>
        <v>400</v>
      </c>
      <c r="AM92" s="5" t="s">
        <v>60</v>
      </c>
      <c r="AN92" s="6" t="s">
        <v>60</v>
      </c>
      <c r="AP92" s="5" t="s">
        <v>1028</v>
      </c>
      <c r="AQ92" s="5">
        <f t="shared" si="14"/>
        <v>1</v>
      </c>
      <c r="AR92" s="5">
        <f>IF(R92&gt;9,Assumptions!$B$18,0)</f>
        <v>1</v>
      </c>
      <c r="AS92" s="5">
        <f>IF(OR(T92="se",T92="s"),Assumptions!$B$19,0)</f>
        <v>1</v>
      </c>
      <c r="AT92" s="5">
        <f>IF(ISBLANK(V92),0,Assumptions!$B$20)</f>
        <v>1</v>
      </c>
      <c r="AU92" s="5">
        <f>IF(W92&gt;0,Assumptions!$B$21,0)</f>
        <v>0</v>
      </c>
      <c r="AV92" s="5">
        <f>IF(OR(COUNT(SEARCH({"ih","ie"},D92)),COUNT(SEARCH({"profile","income","lim","lico","mbm"},O92))),Assumptions!$B$22,0)</f>
        <v>1</v>
      </c>
      <c r="AW92" s="5">
        <f>IF(OR(COUNT(SEARCH({"hsc","ih","sdc"},D92)),COUNT(SEARCH({"profile","dwelling","housing","construction","rooms","owner","rent"},O92))),Assumptions!$B$23,0)</f>
        <v>1</v>
      </c>
      <c r="AX92" s="5">
        <f>IF(OR(COUNT(SEARCH({"ied","ic","evm"},D92)),COUNT(SEARCH({"profile","immigr","birth","visible","citizen","generation"},O92))),1,0)</f>
        <v>0</v>
      </c>
      <c r="AY92" s="5">
        <f>IF(OR(COUNT(SEARCH({"fh","fhm","ms"},D92)),COUNT(SEARCH({"profile","common-law","marital","family","parent","child","same sex","living alone","household size"},O92))),Assumptions!$B$25,0)</f>
        <v>0</v>
      </c>
      <c r="AZ92" s="5">
        <f>IF(OR(COUNT(SEARCH({"as"},D92)),COUNT(SEARCH({"profile","age","elderly","child","senior"},O92))),Assumptions!$B$26,0)</f>
        <v>1</v>
      </c>
    </row>
    <row r="93" spans="1:52" ht="50.1" customHeight="1" x14ac:dyDescent="0.2">
      <c r="A93" s="5">
        <v>86</v>
      </c>
      <c r="B93" s="5">
        <v>4</v>
      </c>
      <c r="C93" s="10" t="s">
        <v>457</v>
      </c>
      <c r="D93" s="10" t="s">
        <v>140</v>
      </c>
      <c r="E93" s="5" t="s">
        <v>430</v>
      </c>
      <c r="F93" s="8">
        <f>IF(IF(AE93="NA",AC93,AE93)&gt;Assumptions!$B$11,0,1)</f>
        <v>0</v>
      </c>
      <c r="G93" s="8">
        <f t="shared" si="9"/>
        <v>1</v>
      </c>
      <c r="H93" s="8">
        <f>IF(IF(AI93="NA",AG93,AI93)&gt;Assumptions!$B$11,0,1)</f>
        <v>1</v>
      </c>
      <c r="I93" s="6">
        <f t="shared" si="10"/>
        <v>800</v>
      </c>
      <c r="J93" s="8">
        <f>IF(IF(AM93="NA",AK93,AM93)&gt;Assumptions!$B$11,0,1)</f>
        <v>1</v>
      </c>
      <c r="K93" s="6">
        <f t="shared" si="11"/>
        <v>1200</v>
      </c>
      <c r="L93" s="5">
        <f t="shared" si="12"/>
        <v>5</v>
      </c>
      <c r="M93" s="5">
        <v>0</v>
      </c>
      <c r="N93" s="34">
        <f t="shared" si="13"/>
        <v>1</v>
      </c>
      <c r="O93" s="10" t="s">
        <v>487</v>
      </c>
      <c r="Q93" s="5" t="s">
        <v>459</v>
      </c>
      <c r="R93" s="9">
        <v>85</v>
      </c>
      <c r="S93" s="9" t="s">
        <v>416</v>
      </c>
      <c r="T93" s="9" t="s">
        <v>283</v>
      </c>
      <c r="V93" s="17"/>
      <c r="X93" s="9" t="s">
        <v>61</v>
      </c>
      <c r="Y93" s="14" t="s">
        <v>512</v>
      </c>
      <c r="Z93" s="7">
        <v>21060</v>
      </c>
      <c r="AA93" s="26">
        <f t="shared" si="15"/>
        <v>0</v>
      </c>
      <c r="AB93" s="5" t="s">
        <v>60</v>
      </c>
      <c r="AC93" s="5">
        <f>ROUNDUP(Z93*Assumptions!$B$13/Assumptions!$B$10,0)</f>
        <v>3</v>
      </c>
      <c r="AD93" s="6">
        <f>AC93*Assumptions!$B$9</f>
        <v>1200</v>
      </c>
      <c r="AE93" s="5" t="s">
        <v>60</v>
      </c>
      <c r="AF93" s="6" t="s">
        <v>60</v>
      </c>
      <c r="AG93" s="5">
        <f>ROUNDUP(Z93*Assumptions!$B$15/Assumptions!$B$10,0)</f>
        <v>1</v>
      </c>
      <c r="AH93" s="6">
        <f>AG93*Assumptions!$B$9</f>
        <v>400</v>
      </c>
      <c r="AI93" s="5" t="s">
        <v>60</v>
      </c>
      <c r="AJ93" s="6" t="s">
        <v>60</v>
      </c>
      <c r="AK93" s="5">
        <f>ROUNDUP(Z93*Assumptions!$B$16/Assumptions!$B$10,0)</f>
        <v>1</v>
      </c>
      <c r="AL93" s="6">
        <f>AK93*Assumptions!$B$9</f>
        <v>400</v>
      </c>
      <c r="AM93" s="5" t="s">
        <v>60</v>
      </c>
      <c r="AN93" s="6" t="s">
        <v>60</v>
      </c>
      <c r="AQ93" s="5">
        <f t="shared" si="14"/>
        <v>1</v>
      </c>
      <c r="AR93" s="5">
        <f>IF(R93&gt;9,Assumptions!$B$18,0)</f>
        <v>1</v>
      </c>
      <c r="AS93" s="5">
        <f>IF(OR(T93="se",T93="s"),Assumptions!$B$19,0)</f>
        <v>1</v>
      </c>
      <c r="AT93" s="5">
        <f>IF(ISBLANK(V93),0,Assumptions!$B$20)</f>
        <v>0</v>
      </c>
      <c r="AU93" s="5">
        <f>IF(W93&gt;0,Assumptions!$B$21,0)</f>
        <v>0</v>
      </c>
      <c r="AV93" s="5">
        <f>IF(OR(COUNT(SEARCH({"ih","ie"},D93)),COUNT(SEARCH({"profile","income","lim","lico","mbm"},O93))),Assumptions!$B$22,0)</f>
        <v>1</v>
      </c>
      <c r="AW93" s="5">
        <f>IF(OR(COUNT(SEARCH({"hsc","ih","sdc"},D93)),COUNT(SEARCH({"profile","dwelling","housing","construction","rooms","owner","rent"},O93))),Assumptions!$B$23,0)</f>
        <v>1</v>
      </c>
      <c r="AX93" s="5">
        <f>IF(OR(COUNT(SEARCH({"ied","ic","evm"},D93)),COUNT(SEARCH({"profile","immigr","birth","visible","citizen","generation"},O93))),1,0)</f>
        <v>0</v>
      </c>
      <c r="AY93" s="5">
        <f>IF(OR(COUNT(SEARCH({"fh","fhm","ms"},D93)),COUNT(SEARCH({"profile","common-law","marital","family","parent","child","same sex","living alone","household size"},O93))),Assumptions!$B$25,0)</f>
        <v>0</v>
      </c>
      <c r="AZ93" s="5">
        <f>IF(OR(COUNT(SEARCH({"as"},D93)),COUNT(SEARCH({"profile","age","elderly","child","senior"},O93))),Assumptions!$B$26,0)</f>
        <v>1</v>
      </c>
    </row>
    <row r="94" spans="1:52" ht="50.1" customHeight="1" x14ac:dyDescent="0.2">
      <c r="A94" s="5">
        <v>87</v>
      </c>
      <c r="B94" s="5">
        <v>4</v>
      </c>
      <c r="C94" s="10" t="s">
        <v>457</v>
      </c>
      <c r="D94" s="10" t="s">
        <v>140</v>
      </c>
      <c r="E94" s="5" t="s">
        <v>431</v>
      </c>
      <c r="F94" s="8">
        <f>IF(IF(AE94="NA",AC94,AE94)&gt;Assumptions!$B$11,0,1)</f>
        <v>0</v>
      </c>
      <c r="G94" s="8">
        <f t="shared" si="9"/>
        <v>1</v>
      </c>
      <c r="H94" s="8">
        <f>IF(IF(AI94="NA",AG94,AI94)&gt;Assumptions!$B$11,0,1)</f>
        <v>1</v>
      </c>
      <c r="I94" s="6">
        <f t="shared" si="10"/>
        <v>800</v>
      </c>
      <c r="J94" s="8">
        <f>IF(IF(AM94="NA",AK94,AM94)&gt;Assumptions!$B$11,0,1)</f>
        <v>1</v>
      </c>
      <c r="K94" s="6">
        <f t="shared" si="11"/>
        <v>1200</v>
      </c>
      <c r="L94" s="5">
        <f t="shared" si="12"/>
        <v>6</v>
      </c>
      <c r="M94" s="5">
        <v>0</v>
      </c>
      <c r="N94" s="34">
        <f t="shared" si="13"/>
        <v>1</v>
      </c>
      <c r="O94" s="10" t="s">
        <v>488</v>
      </c>
      <c r="Q94" s="5" t="s">
        <v>460</v>
      </c>
      <c r="R94" s="9">
        <v>42</v>
      </c>
      <c r="S94" s="9" t="s">
        <v>416</v>
      </c>
      <c r="T94" s="9" t="s">
        <v>283</v>
      </c>
      <c r="V94" s="17" t="s">
        <v>1027</v>
      </c>
      <c r="X94" s="9" t="s">
        <v>61</v>
      </c>
      <c r="Y94" s="14" t="s">
        <v>512</v>
      </c>
      <c r="Z94" s="7">
        <v>41715</v>
      </c>
      <c r="AA94" s="26">
        <f t="shared" si="15"/>
        <v>0</v>
      </c>
      <c r="AB94" s="5" t="s">
        <v>60</v>
      </c>
      <c r="AC94" s="5">
        <f>ROUNDUP(Z94*Assumptions!$B$13/Assumptions!$B$10,0)</f>
        <v>5</v>
      </c>
      <c r="AD94" s="6">
        <f>AC94*Assumptions!$B$9</f>
        <v>2000</v>
      </c>
      <c r="AE94" s="5" t="s">
        <v>60</v>
      </c>
      <c r="AF94" s="6" t="s">
        <v>60</v>
      </c>
      <c r="AG94" s="5">
        <f>ROUNDUP(Z94*Assumptions!$B$15/Assumptions!$B$10,0)</f>
        <v>1</v>
      </c>
      <c r="AH94" s="6">
        <f>AG94*Assumptions!$B$9</f>
        <v>400</v>
      </c>
      <c r="AI94" s="5" t="s">
        <v>60</v>
      </c>
      <c r="AJ94" s="6" t="s">
        <v>60</v>
      </c>
      <c r="AK94" s="5">
        <f>ROUNDUP(Z94*Assumptions!$B$16/Assumptions!$B$10,0)</f>
        <v>1</v>
      </c>
      <c r="AL94" s="6">
        <f>AK94*Assumptions!$B$9</f>
        <v>400</v>
      </c>
      <c r="AM94" s="5" t="s">
        <v>60</v>
      </c>
      <c r="AN94" s="6" t="s">
        <v>60</v>
      </c>
      <c r="AP94" s="5" t="s">
        <v>1028</v>
      </c>
      <c r="AQ94" s="5">
        <f t="shared" si="14"/>
        <v>1</v>
      </c>
      <c r="AR94" s="5">
        <f>IF(R94&gt;9,Assumptions!$B$18,0)</f>
        <v>1</v>
      </c>
      <c r="AS94" s="5">
        <f>IF(OR(T94="se",T94="s"),Assumptions!$B$19,0)</f>
        <v>1</v>
      </c>
      <c r="AT94" s="5">
        <f>IF(ISBLANK(V94),0,Assumptions!$B$20)</f>
        <v>1</v>
      </c>
      <c r="AU94" s="5">
        <f>IF(W94&gt;0,Assumptions!$B$21,0)</f>
        <v>0</v>
      </c>
      <c r="AV94" s="5">
        <f>IF(OR(COUNT(SEARCH({"ih","ie"},D94)),COUNT(SEARCH({"profile","income","lim","lico","mbm"},O94))),Assumptions!$B$22,0)</f>
        <v>1</v>
      </c>
      <c r="AW94" s="5">
        <f>IF(OR(COUNT(SEARCH({"hsc","ih","sdc"},D94)),COUNT(SEARCH({"profile","dwelling","housing","construction","rooms","owner","rent"},O94))),Assumptions!$B$23,0)</f>
        <v>1</v>
      </c>
      <c r="AX94" s="5">
        <f>IF(OR(COUNT(SEARCH({"ied","ic","evm"},D94)),COUNT(SEARCH({"profile","immigr","birth","visible","citizen","generation"},O94))),1,0)</f>
        <v>0</v>
      </c>
      <c r="AY94" s="5">
        <f>IF(OR(COUNT(SEARCH({"fh","fhm","ms"},D94)),COUNT(SEARCH({"profile","common-law","marital","family","parent","child","same sex","living alone","household size"},O94))),Assumptions!$B$25,0)</f>
        <v>0</v>
      </c>
      <c r="AZ94" s="5">
        <f>IF(OR(COUNT(SEARCH({"as"},D94)),COUNT(SEARCH({"profile","age","elderly","child","senior"},O94))),Assumptions!$B$26,0)</f>
        <v>1</v>
      </c>
    </row>
    <row r="95" spans="1:52" ht="49.9" customHeight="1" x14ac:dyDescent="0.2">
      <c r="A95" s="5">
        <v>88</v>
      </c>
      <c r="B95" s="5">
        <v>4</v>
      </c>
      <c r="C95" s="10" t="s">
        <v>457</v>
      </c>
      <c r="D95" s="10" t="s">
        <v>140</v>
      </c>
      <c r="E95" s="5" t="s">
        <v>432</v>
      </c>
      <c r="F95" s="8">
        <f>IF(IF(AE95="NA",AC95,AE95)&gt;Assumptions!$B$11,0,1)</f>
        <v>0</v>
      </c>
      <c r="G95" s="8">
        <f t="shared" si="9"/>
        <v>1</v>
      </c>
      <c r="H95" s="8">
        <f>IF(IF(AI95="NA",AG95,AI95)&gt;Assumptions!$B$11,0,1)</f>
        <v>1</v>
      </c>
      <c r="I95" s="6">
        <f t="shared" si="10"/>
        <v>800</v>
      </c>
      <c r="J95" s="8">
        <f>IF(IF(AM95="NA",AK95,AM95)&gt;Assumptions!$B$11,0,1)</f>
        <v>1</v>
      </c>
      <c r="K95" s="6">
        <f t="shared" si="11"/>
        <v>1200</v>
      </c>
      <c r="L95" s="5">
        <f t="shared" si="12"/>
        <v>5</v>
      </c>
      <c r="M95" s="5">
        <v>0</v>
      </c>
      <c r="N95" s="34">
        <f t="shared" si="13"/>
        <v>1</v>
      </c>
      <c r="O95" s="10" t="s">
        <v>489</v>
      </c>
      <c r="Q95" s="5" t="s">
        <v>461</v>
      </c>
      <c r="R95" s="9">
        <v>80</v>
      </c>
      <c r="S95" s="9" t="s">
        <v>416</v>
      </c>
      <c r="T95" s="9" t="s">
        <v>283</v>
      </c>
      <c r="V95" s="17"/>
      <c r="X95" s="9" t="s">
        <v>61</v>
      </c>
      <c r="Y95" s="14" t="s">
        <v>512</v>
      </c>
      <c r="Z95" s="7">
        <v>21060</v>
      </c>
      <c r="AA95" s="26">
        <f t="shared" si="15"/>
        <v>0</v>
      </c>
      <c r="AB95" s="5" t="s">
        <v>60</v>
      </c>
      <c r="AC95" s="5">
        <f>ROUNDUP(Z95*Assumptions!$B$13/Assumptions!$B$10,0)</f>
        <v>3</v>
      </c>
      <c r="AD95" s="6">
        <f>AC95*Assumptions!$B$9</f>
        <v>1200</v>
      </c>
      <c r="AE95" s="5" t="s">
        <v>60</v>
      </c>
      <c r="AF95" s="6" t="s">
        <v>60</v>
      </c>
      <c r="AG95" s="5">
        <f>ROUNDUP(Z95*Assumptions!$B$15/Assumptions!$B$10,0)</f>
        <v>1</v>
      </c>
      <c r="AH95" s="6">
        <f>AG95*Assumptions!$B$9</f>
        <v>400</v>
      </c>
      <c r="AI95" s="5" t="s">
        <v>60</v>
      </c>
      <c r="AJ95" s="6" t="s">
        <v>60</v>
      </c>
      <c r="AK95" s="5">
        <f>ROUNDUP(Z95*Assumptions!$B$16/Assumptions!$B$10,0)</f>
        <v>1</v>
      </c>
      <c r="AL95" s="6">
        <f>AK95*Assumptions!$B$9</f>
        <v>400</v>
      </c>
      <c r="AM95" s="5" t="s">
        <v>60</v>
      </c>
      <c r="AN95" s="6" t="s">
        <v>60</v>
      </c>
      <c r="AQ95" s="5">
        <f t="shared" si="14"/>
        <v>1</v>
      </c>
      <c r="AR95" s="5">
        <f>IF(R95&gt;9,Assumptions!$B$18,0)</f>
        <v>1</v>
      </c>
      <c r="AS95" s="5">
        <f>IF(OR(T95="se",T95="s"),Assumptions!$B$19,0)</f>
        <v>1</v>
      </c>
      <c r="AT95" s="5">
        <f>IF(ISBLANK(V95),0,Assumptions!$B$20)</f>
        <v>0</v>
      </c>
      <c r="AU95" s="5">
        <f>IF(W95&gt;0,Assumptions!$B$21,0)</f>
        <v>0</v>
      </c>
      <c r="AV95" s="5">
        <f>IF(OR(COUNT(SEARCH({"ih","ie"},D95)),COUNT(SEARCH({"profile","income","lim","lico","mbm"},O95))),Assumptions!$B$22,0)</f>
        <v>1</v>
      </c>
      <c r="AW95" s="5">
        <f>IF(OR(COUNT(SEARCH({"hsc","ih","sdc"},D95)),COUNT(SEARCH({"profile","dwelling","housing","construction","rooms","owner","rent"},O95))),Assumptions!$B$23,0)</f>
        <v>1</v>
      </c>
      <c r="AX95" s="5">
        <f>IF(OR(COUNT(SEARCH({"ied","ic","evm"},D95)),COUNT(SEARCH({"profile","immigr","birth","visible","citizen","generation"},O95))),1,0)</f>
        <v>0</v>
      </c>
      <c r="AY95" s="5">
        <f>IF(OR(COUNT(SEARCH({"fh","fhm","ms"},D95)),COUNT(SEARCH({"profile","common-law","marital","family","parent","child","same sex","living alone","household size"},O95))),Assumptions!$B$25,0)</f>
        <v>0</v>
      </c>
      <c r="AZ95" s="5">
        <f>IF(OR(COUNT(SEARCH({"as"},D95)),COUNT(SEARCH({"profile","age","elderly","child","senior"},O95))),Assumptions!$B$26,0)</f>
        <v>1</v>
      </c>
    </row>
    <row r="96" spans="1:52" ht="49.9" customHeight="1" x14ac:dyDescent="0.2">
      <c r="A96" s="5">
        <v>89</v>
      </c>
      <c r="B96" s="5">
        <v>4</v>
      </c>
      <c r="C96" s="10" t="s">
        <v>457</v>
      </c>
      <c r="D96" s="10" t="s">
        <v>140</v>
      </c>
      <c r="E96" s="5" t="s">
        <v>433</v>
      </c>
      <c r="F96" s="8">
        <f>IF(IF(AE96="NA",AC96,AE96)&gt;Assumptions!$B$11,0,1)</f>
        <v>0</v>
      </c>
      <c r="G96" s="8">
        <f t="shared" si="9"/>
        <v>1</v>
      </c>
      <c r="H96" s="8">
        <f>IF(IF(AI96="NA",AG96,AI96)&gt;Assumptions!$B$11,0,1)</f>
        <v>1</v>
      </c>
      <c r="I96" s="6">
        <f t="shared" si="10"/>
        <v>800</v>
      </c>
      <c r="J96" s="8">
        <f>IF(IF(AM96="NA",AK96,AM96)&gt;Assumptions!$B$11,0,1)</f>
        <v>1</v>
      </c>
      <c r="K96" s="6">
        <f t="shared" si="11"/>
        <v>1200</v>
      </c>
      <c r="L96" s="5">
        <f t="shared" si="12"/>
        <v>5</v>
      </c>
      <c r="M96" s="5">
        <v>0</v>
      </c>
      <c r="N96" s="34">
        <f t="shared" si="13"/>
        <v>1</v>
      </c>
      <c r="O96" s="10" t="s">
        <v>490</v>
      </c>
      <c r="Q96" s="5" t="s">
        <v>462</v>
      </c>
      <c r="R96" s="9">
        <v>41</v>
      </c>
      <c r="S96" s="9" t="s">
        <v>416</v>
      </c>
      <c r="T96" s="9" t="s">
        <v>283</v>
      </c>
      <c r="V96" s="17"/>
      <c r="X96" s="9" t="s">
        <v>61</v>
      </c>
      <c r="Y96" s="14" t="s">
        <v>512</v>
      </c>
      <c r="Z96" s="7">
        <v>41715</v>
      </c>
      <c r="AA96" s="26">
        <f t="shared" si="15"/>
        <v>0</v>
      </c>
      <c r="AB96" s="5" t="s">
        <v>60</v>
      </c>
      <c r="AC96" s="5">
        <f>ROUNDUP(Z96*Assumptions!$B$13/Assumptions!$B$10,0)</f>
        <v>5</v>
      </c>
      <c r="AD96" s="6">
        <f>AC96*Assumptions!$B$9</f>
        <v>2000</v>
      </c>
      <c r="AE96" s="5" t="s">
        <v>60</v>
      </c>
      <c r="AF96" s="6" t="s">
        <v>60</v>
      </c>
      <c r="AG96" s="5">
        <f>ROUNDUP(Z96*Assumptions!$B$15/Assumptions!$B$10,0)</f>
        <v>1</v>
      </c>
      <c r="AH96" s="6">
        <f>AG96*Assumptions!$B$9</f>
        <v>400</v>
      </c>
      <c r="AI96" s="5" t="s">
        <v>60</v>
      </c>
      <c r="AJ96" s="6" t="s">
        <v>60</v>
      </c>
      <c r="AK96" s="5">
        <f>ROUNDUP(Z96*Assumptions!$B$16/Assumptions!$B$10,0)</f>
        <v>1</v>
      </c>
      <c r="AL96" s="6">
        <f>AK96*Assumptions!$B$9</f>
        <v>400</v>
      </c>
      <c r="AM96" s="5" t="s">
        <v>60</v>
      </c>
      <c r="AN96" s="6" t="s">
        <v>60</v>
      </c>
      <c r="AQ96" s="5">
        <f t="shared" si="14"/>
        <v>1</v>
      </c>
      <c r="AR96" s="5">
        <f>IF(R96&gt;9,Assumptions!$B$18,0)</f>
        <v>1</v>
      </c>
      <c r="AS96" s="5">
        <f>IF(OR(T96="se",T96="s"),Assumptions!$B$19,0)</f>
        <v>1</v>
      </c>
      <c r="AT96" s="5">
        <f>IF(ISBLANK(V96),0,Assumptions!$B$20)</f>
        <v>0</v>
      </c>
      <c r="AU96" s="5">
        <f>IF(W96&gt;0,Assumptions!$B$21,0)</f>
        <v>0</v>
      </c>
      <c r="AV96" s="5">
        <f>IF(OR(COUNT(SEARCH({"ih","ie"},D96)),COUNT(SEARCH({"profile","income","lim","lico","mbm"},O96))),Assumptions!$B$22,0)</f>
        <v>1</v>
      </c>
      <c r="AW96" s="5">
        <f>IF(OR(COUNT(SEARCH({"hsc","ih","sdc"},D96)),COUNT(SEARCH({"profile","dwelling","housing","construction","rooms","owner","rent"},O96))),Assumptions!$B$23,0)</f>
        <v>1</v>
      </c>
      <c r="AX96" s="5">
        <f>IF(OR(COUNT(SEARCH({"ied","ic","evm"},D96)),COUNT(SEARCH({"profile","immigr","birth","visible","citizen","generation"},O96))),1,0)</f>
        <v>0</v>
      </c>
      <c r="AY96" s="5">
        <f>IF(OR(COUNT(SEARCH({"fh","fhm","ms"},D96)),COUNT(SEARCH({"profile","common-law","marital","family","parent","child","same sex","living alone","household size"},O96))),Assumptions!$B$25,0)</f>
        <v>0</v>
      </c>
      <c r="AZ96" s="5">
        <f>IF(OR(COUNT(SEARCH({"as"},D96)),COUNT(SEARCH({"profile","age","elderly","child","senior"},O96))),Assumptions!$B$26,0)</f>
        <v>1</v>
      </c>
    </row>
    <row r="97" spans="1:52" ht="50.1" customHeight="1" x14ac:dyDescent="0.2">
      <c r="A97" s="5">
        <v>90</v>
      </c>
      <c r="B97" s="5">
        <v>4</v>
      </c>
      <c r="C97" s="10" t="s">
        <v>457</v>
      </c>
      <c r="D97" s="10" t="s">
        <v>140</v>
      </c>
      <c r="E97" s="5" t="s">
        <v>434</v>
      </c>
      <c r="F97" s="8">
        <f>IF(IF(AE97="NA",AC97,AE97)&gt;Assumptions!$B$11,0,1)</f>
        <v>0</v>
      </c>
      <c r="G97" s="8">
        <f t="shared" si="9"/>
        <v>1</v>
      </c>
      <c r="H97" s="8">
        <f>IF(IF(AI97="NA",AG97,AI97)&gt;Assumptions!$B$11,0,1)</f>
        <v>1</v>
      </c>
      <c r="I97" s="6">
        <f t="shared" si="10"/>
        <v>800</v>
      </c>
      <c r="J97" s="8">
        <f>IF(IF(AM97="NA",AK97,AM97)&gt;Assumptions!$B$11,0,1)</f>
        <v>1</v>
      </c>
      <c r="K97" s="6">
        <f t="shared" si="11"/>
        <v>1600</v>
      </c>
      <c r="L97" s="5">
        <f t="shared" si="12"/>
        <v>5</v>
      </c>
      <c r="M97" s="5">
        <v>0</v>
      </c>
      <c r="N97" s="34">
        <f t="shared" si="13"/>
        <v>1</v>
      </c>
      <c r="O97" s="10" t="s">
        <v>491</v>
      </c>
      <c r="Q97" s="5" t="s">
        <v>463</v>
      </c>
      <c r="R97" s="9">
        <v>151</v>
      </c>
      <c r="S97" s="9" t="s">
        <v>416</v>
      </c>
      <c r="T97" s="9" t="s">
        <v>283</v>
      </c>
      <c r="V97" s="17"/>
      <c r="X97" s="9" t="s">
        <v>61</v>
      </c>
      <c r="Y97" s="14" t="s">
        <v>513</v>
      </c>
      <c r="Z97" s="7">
        <v>90720</v>
      </c>
      <c r="AA97" s="26">
        <f t="shared" si="15"/>
        <v>0</v>
      </c>
      <c r="AB97" s="5" t="s">
        <v>60</v>
      </c>
      <c r="AC97" s="5">
        <f>ROUNDUP(Z97*Assumptions!$B$13/Assumptions!$B$10,0)</f>
        <v>11</v>
      </c>
      <c r="AD97" s="6">
        <f>AC97*Assumptions!$B$9</f>
        <v>4400</v>
      </c>
      <c r="AE97" s="5" t="s">
        <v>60</v>
      </c>
      <c r="AF97" s="6" t="s">
        <v>60</v>
      </c>
      <c r="AG97" s="5">
        <f>ROUNDUP(Z97*Assumptions!$B$15/Assumptions!$B$10,0)</f>
        <v>1</v>
      </c>
      <c r="AH97" s="6">
        <f>AG97*Assumptions!$B$9</f>
        <v>400</v>
      </c>
      <c r="AI97" s="5" t="s">
        <v>60</v>
      </c>
      <c r="AJ97" s="6" t="s">
        <v>60</v>
      </c>
      <c r="AK97" s="5">
        <f>ROUNDUP(Z97*Assumptions!$B$16/Assumptions!$B$10,0)</f>
        <v>2</v>
      </c>
      <c r="AL97" s="6">
        <f>AK97*Assumptions!$B$9</f>
        <v>800</v>
      </c>
      <c r="AM97" s="5" t="s">
        <v>60</v>
      </c>
      <c r="AN97" s="6" t="s">
        <v>60</v>
      </c>
      <c r="AQ97" s="5">
        <f t="shared" si="14"/>
        <v>1</v>
      </c>
      <c r="AR97" s="5">
        <f>IF(R97&gt;9,Assumptions!$B$18,0)</f>
        <v>1</v>
      </c>
      <c r="AS97" s="5">
        <f>IF(OR(T97="se",T97="s"),Assumptions!$B$19,0)</f>
        <v>1</v>
      </c>
      <c r="AT97" s="5">
        <f>IF(ISBLANK(V97),0,Assumptions!$B$20)</f>
        <v>0</v>
      </c>
      <c r="AU97" s="5">
        <f>IF(W97&gt;0,Assumptions!$B$21,0)</f>
        <v>0</v>
      </c>
      <c r="AV97" s="5">
        <f>IF(OR(COUNT(SEARCH({"ih","ie"},D97)),COUNT(SEARCH({"profile","income","lim","lico","mbm"},O97))),Assumptions!$B$22,0)</f>
        <v>1</v>
      </c>
      <c r="AW97" s="5">
        <f>IF(OR(COUNT(SEARCH({"hsc","ih","sdc"},D97)),COUNT(SEARCH({"profile","dwelling","housing","construction","rooms","owner","rent"},O97))),Assumptions!$B$23,0)</f>
        <v>1</v>
      </c>
      <c r="AX97" s="5">
        <f>IF(OR(COUNT(SEARCH({"ied","ic","evm"},D97)),COUNT(SEARCH({"profile","immigr","birth","visible","citizen","generation"},O97))),1,0)</f>
        <v>0</v>
      </c>
      <c r="AY97" s="5">
        <f>IF(OR(COUNT(SEARCH({"fh","fhm","ms"},D97)),COUNT(SEARCH({"profile","common-law","marital","family","parent","child","same sex","living alone","household size"},O97))),Assumptions!$B$25,0)</f>
        <v>0</v>
      </c>
      <c r="AZ97" s="5">
        <f>IF(OR(COUNT(SEARCH({"as"},D97)),COUNT(SEARCH({"profile","age","elderly","child","senior"},O97))),Assumptions!$B$26,0)</f>
        <v>1</v>
      </c>
    </row>
    <row r="98" spans="1:52" ht="50.1" customHeight="1" x14ac:dyDescent="0.2">
      <c r="A98" s="5">
        <v>91</v>
      </c>
      <c r="B98" s="5">
        <v>4</v>
      </c>
      <c r="C98" s="10" t="s">
        <v>457</v>
      </c>
      <c r="D98" s="10" t="s">
        <v>140</v>
      </c>
      <c r="E98" s="5" t="s">
        <v>435</v>
      </c>
      <c r="F98" s="8">
        <f>IF(IF(AE98="NA",AC98,AE98)&gt;Assumptions!$B$11,0,1)</f>
        <v>1</v>
      </c>
      <c r="G98" s="8">
        <f t="shared" si="9"/>
        <v>0</v>
      </c>
      <c r="H98" s="8">
        <f>IF(IF(AI98="NA",AG98,AI98)&gt;Assumptions!$B$11,0,1)</f>
        <v>1</v>
      </c>
      <c r="I98" s="6">
        <f t="shared" si="10"/>
        <v>1200</v>
      </c>
      <c r="J98" s="8">
        <f>IF(IF(AM98="NA",AK98,AM98)&gt;Assumptions!$B$11,0,1)</f>
        <v>1</v>
      </c>
      <c r="K98" s="6">
        <f t="shared" si="11"/>
        <v>1600</v>
      </c>
      <c r="L98" s="5">
        <f t="shared" si="12"/>
        <v>5</v>
      </c>
      <c r="M98" s="5">
        <v>0</v>
      </c>
      <c r="N98" s="34">
        <f t="shared" si="13"/>
        <v>1</v>
      </c>
      <c r="O98" s="10" t="s">
        <v>492</v>
      </c>
      <c r="Q98" s="5" t="s">
        <v>464</v>
      </c>
      <c r="R98" s="9">
        <v>64</v>
      </c>
      <c r="S98" s="9" t="s">
        <v>416</v>
      </c>
      <c r="T98" s="9" t="s">
        <v>283</v>
      </c>
      <c r="V98" s="17"/>
      <c r="X98" s="9" t="s">
        <v>61</v>
      </c>
      <c r="Y98" s="14" t="s">
        <v>513</v>
      </c>
      <c r="Z98" s="7">
        <v>17100</v>
      </c>
      <c r="AA98" s="26">
        <f t="shared" si="15"/>
        <v>0</v>
      </c>
      <c r="AB98" s="5" t="s">
        <v>60</v>
      </c>
      <c r="AC98" s="5">
        <f>ROUNDUP(Z98*Assumptions!$B$13/Assumptions!$B$10,0)</f>
        <v>2</v>
      </c>
      <c r="AD98" s="6">
        <f>AC98*Assumptions!$B$9</f>
        <v>800</v>
      </c>
      <c r="AE98" s="5" t="s">
        <v>60</v>
      </c>
      <c r="AF98" s="6" t="s">
        <v>60</v>
      </c>
      <c r="AG98" s="5">
        <f>ROUNDUP(Z98*Assumptions!$B$15/Assumptions!$B$10,0)</f>
        <v>1</v>
      </c>
      <c r="AH98" s="6">
        <f>AG98*Assumptions!$B$9</f>
        <v>400</v>
      </c>
      <c r="AI98" s="5" t="s">
        <v>60</v>
      </c>
      <c r="AJ98" s="6" t="s">
        <v>60</v>
      </c>
      <c r="AK98" s="5">
        <f>ROUNDUP(Z98*Assumptions!$B$16/Assumptions!$B$10,0)</f>
        <v>1</v>
      </c>
      <c r="AL98" s="6">
        <f>AK98*Assumptions!$B$9</f>
        <v>400</v>
      </c>
      <c r="AM98" s="5" t="s">
        <v>60</v>
      </c>
      <c r="AN98" s="6" t="s">
        <v>60</v>
      </c>
      <c r="AQ98" s="5">
        <f t="shared" si="14"/>
        <v>1</v>
      </c>
      <c r="AR98" s="5">
        <f>IF(R98&gt;9,Assumptions!$B$18,0)</f>
        <v>1</v>
      </c>
      <c r="AS98" s="5">
        <f>IF(OR(T98="se",T98="s"),Assumptions!$B$19,0)</f>
        <v>1</v>
      </c>
      <c r="AT98" s="5">
        <f>IF(ISBLANK(V98),0,Assumptions!$B$20)</f>
        <v>0</v>
      </c>
      <c r="AU98" s="5">
        <f>IF(W98&gt;0,Assumptions!$B$21,0)</f>
        <v>0</v>
      </c>
      <c r="AV98" s="5">
        <f>IF(OR(COUNT(SEARCH({"ih","ie"},D98)),COUNT(SEARCH({"profile","income","lim","lico","mbm"},O98))),Assumptions!$B$22,0)</f>
        <v>1</v>
      </c>
      <c r="AW98" s="5">
        <f>IF(OR(COUNT(SEARCH({"hsc","ih","sdc"},D98)),COUNT(SEARCH({"profile","dwelling","housing","construction","rooms","owner","rent"},O98))),Assumptions!$B$23,0)</f>
        <v>1</v>
      </c>
      <c r="AX98" s="5">
        <f>IF(OR(COUNT(SEARCH({"ied","ic","evm"},D98)),COUNT(SEARCH({"profile","immigr","birth","visible","citizen","generation"},O98))),1,0)</f>
        <v>0</v>
      </c>
      <c r="AY98" s="5">
        <f>IF(OR(COUNT(SEARCH({"fh","fhm","ms"},D98)),COUNT(SEARCH({"profile","common-law","marital","family","parent","child","same sex","living alone","household size"},O98))),Assumptions!$B$25,0)</f>
        <v>0</v>
      </c>
      <c r="AZ98" s="5">
        <f>IF(OR(COUNT(SEARCH({"as"},D98)),COUNT(SEARCH({"profile","age","elderly","child","senior"},O98))),Assumptions!$B$26,0)</f>
        <v>1</v>
      </c>
    </row>
    <row r="99" spans="1:52" ht="50.1" customHeight="1" x14ac:dyDescent="0.2">
      <c r="A99" s="5">
        <v>92</v>
      </c>
      <c r="B99" s="5">
        <v>4</v>
      </c>
      <c r="C99" s="10" t="s">
        <v>457</v>
      </c>
      <c r="D99" s="10" t="s">
        <v>140</v>
      </c>
      <c r="E99" s="5" t="s">
        <v>436</v>
      </c>
      <c r="F99" s="8">
        <f>IF(IF(AE99="NA",AC99,AE99)&gt;Assumptions!$B$11,0,1)</f>
        <v>1</v>
      </c>
      <c r="G99" s="8">
        <f t="shared" si="9"/>
        <v>0</v>
      </c>
      <c r="H99" s="8">
        <f>IF(IF(AI99="NA",AG99,AI99)&gt;Assumptions!$B$11,0,1)</f>
        <v>1</v>
      </c>
      <c r="I99" s="6">
        <f t="shared" si="10"/>
        <v>800</v>
      </c>
      <c r="J99" s="8">
        <f>IF(IF(AM99="NA",AK99,AM99)&gt;Assumptions!$B$11,0,1)</f>
        <v>1</v>
      </c>
      <c r="K99" s="6">
        <f t="shared" si="11"/>
        <v>1200</v>
      </c>
      <c r="L99" s="5">
        <f t="shared" si="12"/>
        <v>5</v>
      </c>
      <c r="M99" s="5">
        <v>0</v>
      </c>
      <c r="N99" s="34">
        <f t="shared" si="13"/>
        <v>1</v>
      </c>
      <c r="O99" s="10" t="s">
        <v>493</v>
      </c>
      <c r="Q99" s="5" t="s">
        <v>465</v>
      </c>
      <c r="R99" s="9">
        <v>96</v>
      </c>
      <c r="S99" s="9" t="s">
        <v>416</v>
      </c>
      <c r="T99" s="9" t="s">
        <v>283</v>
      </c>
      <c r="V99" s="17"/>
      <c r="X99" s="9" t="s">
        <v>61</v>
      </c>
      <c r="Y99" s="14" t="s">
        <v>514</v>
      </c>
      <c r="Z99" s="7">
        <v>2592</v>
      </c>
      <c r="AA99" s="26">
        <f t="shared" si="15"/>
        <v>0</v>
      </c>
      <c r="AB99" s="5" t="s">
        <v>60</v>
      </c>
      <c r="AC99" s="5">
        <f>ROUNDUP(Z99*Assumptions!$B$13/Assumptions!$B$10,0)</f>
        <v>1</v>
      </c>
      <c r="AD99" s="6">
        <f>AC99*Assumptions!$B$9</f>
        <v>400</v>
      </c>
      <c r="AE99" s="5" t="s">
        <v>60</v>
      </c>
      <c r="AF99" s="6" t="s">
        <v>60</v>
      </c>
      <c r="AG99" s="5">
        <f>ROUNDUP(Z99*Assumptions!$B$15/Assumptions!$B$10,0)</f>
        <v>1</v>
      </c>
      <c r="AH99" s="6">
        <f>AG99*Assumptions!$B$9</f>
        <v>400</v>
      </c>
      <c r="AI99" s="5" t="s">
        <v>60</v>
      </c>
      <c r="AJ99" s="6" t="s">
        <v>60</v>
      </c>
      <c r="AK99" s="5">
        <f>ROUNDUP(Z99*Assumptions!$B$16/Assumptions!$B$10,0)</f>
        <v>1</v>
      </c>
      <c r="AL99" s="6">
        <f>AK99*Assumptions!$B$9</f>
        <v>400</v>
      </c>
      <c r="AM99" s="5" t="s">
        <v>60</v>
      </c>
      <c r="AN99" s="6" t="s">
        <v>60</v>
      </c>
      <c r="AQ99" s="5">
        <f t="shared" si="14"/>
        <v>1</v>
      </c>
      <c r="AR99" s="5">
        <f>IF(R99&gt;9,Assumptions!$B$18,0)</f>
        <v>1</v>
      </c>
      <c r="AS99" s="5">
        <f>IF(OR(T99="se",T99="s"),Assumptions!$B$19,0)</f>
        <v>1</v>
      </c>
      <c r="AT99" s="5">
        <f>IF(ISBLANK(V99),0,Assumptions!$B$20)</f>
        <v>0</v>
      </c>
      <c r="AU99" s="5">
        <f>IF(W99&gt;0,Assumptions!$B$21,0)</f>
        <v>0</v>
      </c>
      <c r="AV99" s="5">
        <f>IF(OR(COUNT(SEARCH({"ih","ie"},D99)),COUNT(SEARCH({"profile","income","lim","lico","mbm"},O99))),Assumptions!$B$22,0)</f>
        <v>1</v>
      </c>
      <c r="AW99" s="5">
        <f>IF(OR(COUNT(SEARCH({"hsc","ih","sdc"},D99)),COUNT(SEARCH({"profile","dwelling","housing","construction","rooms","owner","rent"},O99))),Assumptions!$B$23,0)</f>
        <v>1</v>
      </c>
      <c r="AX99" s="5">
        <f>IF(OR(COUNT(SEARCH({"ied","ic","evm"},D99)),COUNT(SEARCH({"profile","immigr","birth","visible","citizen","generation"},O99))),1,0)</f>
        <v>0</v>
      </c>
      <c r="AY99" s="5">
        <f>IF(OR(COUNT(SEARCH({"fh","fhm","ms"},D99)),COUNT(SEARCH({"profile","common-law","marital","family","parent","child","same sex","living alone","household size"},O99))),Assumptions!$B$25,0)</f>
        <v>0</v>
      </c>
      <c r="AZ99" s="5">
        <f>IF(OR(COUNT(SEARCH({"as"},D99)),COUNT(SEARCH({"profile","age","elderly","child","senior"},O99))),Assumptions!$B$26,0)</f>
        <v>1</v>
      </c>
    </row>
    <row r="100" spans="1:52" ht="50.1" customHeight="1" x14ac:dyDescent="0.2">
      <c r="A100" s="5">
        <v>93</v>
      </c>
      <c r="B100" s="5">
        <v>4</v>
      </c>
      <c r="C100" s="10" t="s">
        <v>457</v>
      </c>
      <c r="D100" s="10" t="s">
        <v>140</v>
      </c>
      <c r="E100" s="5" t="s">
        <v>437</v>
      </c>
      <c r="F100" s="8">
        <f>IF(IF(AE100="NA",AC100,AE100)&gt;Assumptions!$B$11,0,1)</f>
        <v>1</v>
      </c>
      <c r="G100" s="8">
        <f t="shared" si="9"/>
        <v>0</v>
      </c>
      <c r="H100" s="8">
        <f>IF(IF(AI100="NA",AG100,AI100)&gt;Assumptions!$B$11,0,1)</f>
        <v>1</v>
      </c>
      <c r="I100" s="6">
        <f t="shared" si="10"/>
        <v>800</v>
      </c>
      <c r="J100" s="8">
        <f>IF(IF(AM100="NA",AK100,AM100)&gt;Assumptions!$B$11,0,1)</f>
        <v>1</v>
      </c>
      <c r="K100" s="6">
        <f t="shared" si="11"/>
        <v>1200</v>
      </c>
      <c r="L100" s="5">
        <f t="shared" si="12"/>
        <v>6</v>
      </c>
      <c r="M100" s="5">
        <v>0</v>
      </c>
      <c r="N100" s="34">
        <f t="shared" si="13"/>
        <v>1</v>
      </c>
      <c r="O100" s="10" t="s">
        <v>494</v>
      </c>
      <c r="Q100" s="5" t="s">
        <v>466</v>
      </c>
      <c r="R100" s="9">
        <v>63</v>
      </c>
      <c r="S100" s="9" t="s">
        <v>416</v>
      </c>
      <c r="T100" s="9" t="s">
        <v>283</v>
      </c>
      <c r="V100" s="17"/>
      <c r="X100" s="9" t="s">
        <v>61</v>
      </c>
      <c r="Y100" s="14" t="s">
        <v>514</v>
      </c>
      <c r="Z100" s="7">
        <v>2592</v>
      </c>
      <c r="AA100" s="26">
        <f t="shared" si="15"/>
        <v>0</v>
      </c>
      <c r="AB100" s="5" t="s">
        <v>60</v>
      </c>
      <c r="AC100" s="5">
        <f>ROUNDUP(Z100*Assumptions!$B$13/Assumptions!$B$10,0)</f>
        <v>1</v>
      </c>
      <c r="AD100" s="6">
        <f>AC100*Assumptions!$B$9</f>
        <v>400</v>
      </c>
      <c r="AE100" s="5" t="s">
        <v>60</v>
      </c>
      <c r="AF100" s="6" t="s">
        <v>60</v>
      </c>
      <c r="AG100" s="5">
        <f>ROUNDUP(Z100*Assumptions!$B$15/Assumptions!$B$10,0)</f>
        <v>1</v>
      </c>
      <c r="AH100" s="6">
        <f>AG100*Assumptions!$B$9</f>
        <v>400</v>
      </c>
      <c r="AI100" s="5" t="s">
        <v>60</v>
      </c>
      <c r="AJ100" s="6" t="s">
        <v>60</v>
      </c>
      <c r="AK100" s="5">
        <f>ROUNDUP(Z100*Assumptions!$B$16/Assumptions!$B$10,0)</f>
        <v>1</v>
      </c>
      <c r="AL100" s="6">
        <f>AK100*Assumptions!$B$9</f>
        <v>400</v>
      </c>
      <c r="AM100" s="5" t="s">
        <v>60</v>
      </c>
      <c r="AN100" s="6" t="s">
        <v>60</v>
      </c>
      <c r="AQ100" s="5">
        <f t="shared" si="14"/>
        <v>1</v>
      </c>
      <c r="AR100" s="5">
        <f>IF(R100&gt;9,Assumptions!$B$18,0)</f>
        <v>1</v>
      </c>
      <c r="AS100" s="5">
        <f>IF(OR(T100="se",T100="s"),Assumptions!$B$19,0)</f>
        <v>1</v>
      </c>
      <c r="AT100" s="5">
        <f>IF(ISBLANK(V100),0,Assumptions!$B$20)</f>
        <v>0</v>
      </c>
      <c r="AU100" s="5">
        <f>IF(W100&gt;0,Assumptions!$B$21,0)</f>
        <v>0</v>
      </c>
      <c r="AV100" s="5">
        <f>IF(OR(COUNT(SEARCH({"ih","ie"},D100)),COUNT(SEARCH({"profile","income","lim","lico","mbm"},O100))),Assumptions!$B$22,0)</f>
        <v>1</v>
      </c>
      <c r="AW100" s="5">
        <f>IF(OR(COUNT(SEARCH({"hsc","ih","sdc"},D100)),COUNT(SEARCH({"profile","dwelling","housing","construction","rooms","owner","rent"},O100))),Assumptions!$B$23,0)</f>
        <v>1</v>
      </c>
      <c r="AX100" s="5">
        <f>IF(OR(COUNT(SEARCH({"ied","ic","evm"},D100)),COUNT(SEARCH({"profile","immigr","birth","visible","citizen","generation"},O100))),1,0)</f>
        <v>1</v>
      </c>
      <c r="AY100" s="5">
        <f>IF(OR(COUNT(SEARCH({"fh","fhm","ms"},D100)),COUNT(SEARCH({"profile","common-law","marital","family","parent","child","same sex","living alone","household size"},O100))),Assumptions!$B$25,0)</f>
        <v>0</v>
      </c>
      <c r="AZ100" s="5">
        <f>IF(OR(COUNT(SEARCH({"as"},D100)),COUNT(SEARCH({"profile","age","elderly","child","senior"},O100))),Assumptions!$B$26,0)</f>
        <v>1</v>
      </c>
    </row>
    <row r="101" spans="1:52" ht="50.1" customHeight="1" x14ac:dyDescent="0.2">
      <c r="A101" s="5">
        <v>94</v>
      </c>
      <c r="B101" s="5">
        <v>4</v>
      </c>
      <c r="C101" s="10" t="s">
        <v>457</v>
      </c>
      <c r="D101" s="10" t="s">
        <v>140</v>
      </c>
      <c r="E101" s="5" t="s">
        <v>438</v>
      </c>
      <c r="F101" s="8">
        <f>IF(IF(AE101="NA",AC101,AE101)&gt;Assumptions!$B$11,0,1)</f>
        <v>1</v>
      </c>
      <c r="G101" s="8">
        <f t="shared" si="9"/>
        <v>0</v>
      </c>
      <c r="H101" s="8">
        <f>IF(IF(AI101="NA",AG101,AI101)&gt;Assumptions!$B$11,0,1)</f>
        <v>1</v>
      </c>
      <c r="I101" s="6">
        <f t="shared" si="10"/>
        <v>800</v>
      </c>
      <c r="J101" s="8">
        <f>IF(IF(AM101="NA",AK101,AM101)&gt;Assumptions!$B$11,0,1)</f>
        <v>1</v>
      </c>
      <c r="K101" s="6">
        <f t="shared" si="11"/>
        <v>1200</v>
      </c>
      <c r="L101" s="5">
        <f t="shared" si="12"/>
        <v>6</v>
      </c>
      <c r="M101" s="5">
        <v>0</v>
      </c>
      <c r="N101" s="34">
        <f t="shared" si="13"/>
        <v>1</v>
      </c>
      <c r="O101" s="10" t="s">
        <v>495</v>
      </c>
      <c r="Q101" s="5" t="s">
        <v>467</v>
      </c>
      <c r="R101" s="9">
        <v>98</v>
      </c>
      <c r="S101" s="9" t="s">
        <v>416</v>
      </c>
      <c r="T101" s="9" t="s">
        <v>283</v>
      </c>
      <c r="V101" s="17"/>
      <c r="X101" s="9" t="s">
        <v>61</v>
      </c>
      <c r="Y101" s="14" t="s">
        <v>514</v>
      </c>
      <c r="Z101" s="7">
        <v>5184</v>
      </c>
      <c r="AA101" s="26">
        <f t="shared" si="15"/>
        <v>0</v>
      </c>
      <c r="AB101" s="5" t="s">
        <v>60</v>
      </c>
      <c r="AC101" s="5">
        <f>ROUNDUP(Z101*Assumptions!$B$13/Assumptions!$B$10,0)</f>
        <v>1</v>
      </c>
      <c r="AD101" s="6">
        <f>AC101*Assumptions!$B$9</f>
        <v>400</v>
      </c>
      <c r="AE101" s="5" t="s">
        <v>60</v>
      </c>
      <c r="AF101" s="6" t="s">
        <v>60</v>
      </c>
      <c r="AG101" s="5">
        <f>ROUNDUP(Z101*Assumptions!$B$15/Assumptions!$B$10,0)</f>
        <v>1</v>
      </c>
      <c r="AH101" s="6">
        <f>AG101*Assumptions!$B$9</f>
        <v>400</v>
      </c>
      <c r="AI101" s="5" t="s">
        <v>60</v>
      </c>
      <c r="AJ101" s="6" t="s">
        <v>60</v>
      </c>
      <c r="AK101" s="5">
        <f>ROUNDUP(Z101*Assumptions!$B$16/Assumptions!$B$10,0)</f>
        <v>1</v>
      </c>
      <c r="AL101" s="6">
        <f>AK101*Assumptions!$B$9</f>
        <v>400</v>
      </c>
      <c r="AM101" s="5" t="s">
        <v>60</v>
      </c>
      <c r="AN101" s="6" t="s">
        <v>60</v>
      </c>
      <c r="AQ101" s="5">
        <f t="shared" si="14"/>
        <v>1</v>
      </c>
      <c r="AR101" s="5">
        <f>IF(R101&gt;9,Assumptions!$B$18,0)</f>
        <v>1</v>
      </c>
      <c r="AS101" s="5">
        <f>IF(OR(T101="se",T101="s"),Assumptions!$B$19,0)</f>
        <v>1</v>
      </c>
      <c r="AT101" s="5">
        <f>IF(ISBLANK(V101),0,Assumptions!$B$20)</f>
        <v>0</v>
      </c>
      <c r="AU101" s="5">
        <f>IF(W101&gt;0,Assumptions!$B$21,0)</f>
        <v>0</v>
      </c>
      <c r="AV101" s="5">
        <f>IF(OR(COUNT(SEARCH({"ih","ie"},D101)),COUNT(SEARCH({"profile","income","lim","lico","mbm"},O101))),Assumptions!$B$22,0)</f>
        <v>1</v>
      </c>
      <c r="AW101" s="5">
        <f>IF(OR(COUNT(SEARCH({"hsc","ih","sdc"},D101)),COUNT(SEARCH({"profile","dwelling","housing","construction","rooms","owner","rent"},O101))),Assumptions!$B$23,0)</f>
        <v>1</v>
      </c>
      <c r="AX101" s="5">
        <f>IF(OR(COUNT(SEARCH({"ied","ic","evm"},D101)),COUNT(SEARCH({"profile","immigr","birth","visible","citizen","generation"},O101))),1,0)</f>
        <v>1</v>
      </c>
      <c r="AY101" s="5">
        <f>IF(OR(COUNT(SEARCH({"fh","fhm","ms"},D101)),COUNT(SEARCH({"profile","common-law","marital","family","parent","child","same sex","living alone","household size"},O101))),Assumptions!$B$25,0)</f>
        <v>0</v>
      </c>
      <c r="AZ101" s="5">
        <f>IF(OR(COUNT(SEARCH({"as"},D101)),COUNT(SEARCH({"profile","age","elderly","child","senior"},O101))),Assumptions!$B$26,0)</f>
        <v>1</v>
      </c>
    </row>
    <row r="102" spans="1:52" ht="50.1" customHeight="1" x14ac:dyDescent="0.2">
      <c r="A102" s="5">
        <v>95</v>
      </c>
      <c r="B102" s="5">
        <v>4</v>
      </c>
      <c r="C102" s="10" t="s">
        <v>457</v>
      </c>
      <c r="D102" s="10" t="s">
        <v>140</v>
      </c>
      <c r="E102" s="5" t="s">
        <v>439</v>
      </c>
      <c r="F102" s="8">
        <f>IF(IF(AE102="NA",AC102,AE102)&gt;Assumptions!$B$11,0,1)</f>
        <v>1</v>
      </c>
      <c r="G102" s="8">
        <f t="shared" si="9"/>
        <v>0</v>
      </c>
      <c r="H102" s="8">
        <f>IF(IF(AI102="NA",AG102,AI102)&gt;Assumptions!$B$11,0,1)</f>
        <v>1</v>
      </c>
      <c r="I102" s="6">
        <f t="shared" si="10"/>
        <v>800</v>
      </c>
      <c r="J102" s="8">
        <f>IF(IF(AM102="NA",AK102,AM102)&gt;Assumptions!$B$11,0,1)</f>
        <v>1</v>
      </c>
      <c r="K102" s="6">
        <f t="shared" si="11"/>
        <v>1200</v>
      </c>
      <c r="L102" s="5">
        <f t="shared" si="12"/>
        <v>6</v>
      </c>
      <c r="M102" s="5">
        <v>0</v>
      </c>
      <c r="N102" s="34">
        <f t="shared" si="13"/>
        <v>1</v>
      </c>
      <c r="O102" s="10" t="s">
        <v>496</v>
      </c>
      <c r="Q102" s="5" t="s">
        <v>468</v>
      </c>
      <c r="R102" s="9">
        <v>64</v>
      </c>
      <c r="S102" s="9" t="s">
        <v>416</v>
      </c>
      <c r="T102" s="9" t="s">
        <v>283</v>
      </c>
      <c r="V102" s="17"/>
      <c r="X102" s="9" t="s">
        <v>61</v>
      </c>
      <c r="Y102" s="14" t="s">
        <v>515</v>
      </c>
      <c r="Z102" s="7">
        <v>5184</v>
      </c>
      <c r="AA102" s="26">
        <f t="shared" si="15"/>
        <v>0</v>
      </c>
      <c r="AB102" s="5" t="s">
        <v>60</v>
      </c>
      <c r="AC102" s="5">
        <f>ROUNDUP(Z102*Assumptions!$B$13/Assumptions!$B$10,0)</f>
        <v>1</v>
      </c>
      <c r="AD102" s="6">
        <f>AC102*Assumptions!$B$9</f>
        <v>400</v>
      </c>
      <c r="AE102" s="5" t="s">
        <v>60</v>
      </c>
      <c r="AF102" s="6" t="s">
        <v>60</v>
      </c>
      <c r="AG102" s="5">
        <f>ROUNDUP(Z102*Assumptions!$B$15/Assumptions!$B$10,0)</f>
        <v>1</v>
      </c>
      <c r="AH102" s="6">
        <f>AG102*Assumptions!$B$9</f>
        <v>400</v>
      </c>
      <c r="AI102" s="5" t="s">
        <v>60</v>
      </c>
      <c r="AJ102" s="6" t="s">
        <v>60</v>
      </c>
      <c r="AK102" s="5">
        <f>ROUNDUP(Z102*Assumptions!$B$16/Assumptions!$B$10,0)</f>
        <v>1</v>
      </c>
      <c r="AL102" s="6">
        <f>AK102*Assumptions!$B$9</f>
        <v>400</v>
      </c>
      <c r="AM102" s="5" t="s">
        <v>60</v>
      </c>
      <c r="AN102" s="6" t="s">
        <v>60</v>
      </c>
      <c r="AQ102" s="5">
        <f t="shared" si="14"/>
        <v>1</v>
      </c>
      <c r="AR102" s="5">
        <f>IF(R102&gt;9,Assumptions!$B$18,0)</f>
        <v>1</v>
      </c>
      <c r="AS102" s="5">
        <f>IF(OR(T102="se",T102="s"),Assumptions!$B$19,0)</f>
        <v>1</v>
      </c>
      <c r="AT102" s="5">
        <f>IF(ISBLANK(V102),0,Assumptions!$B$20)</f>
        <v>0</v>
      </c>
      <c r="AU102" s="5">
        <f>IF(W102&gt;0,Assumptions!$B$21,0)</f>
        <v>0</v>
      </c>
      <c r="AV102" s="5">
        <f>IF(OR(COUNT(SEARCH({"ih","ie"},D102)),COUNT(SEARCH({"profile","income","lim","lico","mbm"},O102))),Assumptions!$B$22,0)</f>
        <v>1</v>
      </c>
      <c r="AW102" s="5">
        <f>IF(OR(COUNT(SEARCH({"hsc","ih","sdc"},D102)),COUNT(SEARCH({"profile","dwelling","housing","construction","rooms","owner","rent"},O102))),Assumptions!$B$23,0)</f>
        <v>1</v>
      </c>
      <c r="AX102" s="5">
        <f>IF(OR(COUNT(SEARCH({"ied","ic","evm"},D102)),COUNT(SEARCH({"profile","immigr","birth","visible","citizen","generation"},O102))),1,0)</f>
        <v>1</v>
      </c>
      <c r="AY102" s="5">
        <f>IF(OR(COUNT(SEARCH({"fh","fhm","ms"},D102)),COUNT(SEARCH({"profile","common-law","marital","family","parent","child","same sex","living alone","household size"},O102))),Assumptions!$B$25,0)</f>
        <v>0</v>
      </c>
      <c r="AZ102" s="5">
        <f>IF(OR(COUNT(SEARCH({"as"},D102)),COUNT(SEARCH({"profile","age","elderly","child","senior"},O102))),Assumptions!$B$26,0)</f>
        <v>1</v>
      </c>
    </row>
    <row r="103" spans="1:52" ht="50.1" customHeight="1" x14ac:dyDescent="0.2">
      <c r="A103" s="5">
        <v>96</v>
      </c>
      <c r="B103" s="5">
        <v>4</v>
      </c>
      <c r="C103" s="10" t="s">
        <v>457</v>
      </c>
      <c r="D103" s="10" t="s">
        <v>140</v>
      </c>
      <c r="E103" s="5" t="s">
        <v>440</v>
      </c>
      <c r="F103" s="8">
        <f>IF(IF(AE103="NA",AC103,AE103)&gt;Assumptions!$B$11,0,1)</f>
        <v>1</v>
      </c>
      <c r="G103" s="8">
        <f t="shared" si="9"/>
        <v>0</v>
      </c>
      <c r="H103" s="8">
        <f>IF(IF(AI103="NA",AG103,AI103)&gt;Assumptions!$B$11,0,1)</f>
        <v>1</v>
      </c>
      <c r="I103" s="6">
        <f t="shared" si="10"/>
        <v>1200</v>
      </c>
      <c r="J103" s="8">
        <f>IF(IF(AM103="NA",AK103,AM103)&gt;Assumptions!$B$11,0,1)</f>
        <v>1</v>
      </c>
      <c r="K103" s="6">
        <f t="shared" si="11"/>
        <v>1600</v>
      </c>
      <c r="L103" s="5">
        <f t="shared" si="12"/>
        <v>5</v>
      </c>
      <c r="M103" s="5">
        <v>0</v>
      </c>
      <c r="N103" s="34">
        <f t="shared" si="13"/>
        <v>1</v>
      </c>
      <c r="O103" s="10" t="s">
        <v>497</v>
      </c>
      <c r="Q103" s="5" t="s">
        <v>469</v>
      </c>
      <c r="R103" s="9">
        <v>58</v>
      </c>
      <c r="S103" s="9" t="s">
        <v>416</v>
      </c>
      <c r="T103" s="9" t="s">
        <v>283</v>
      </c>
      <c r="V103" s="17"/>
      <c r="X103" s="9" t="s">
        <v>61</v>
      </c>
      <c r="Y103" s="14" t="s">
        <v>516</v>
      </c>
      <c r="Z103" s="7">
        <v>9072</v>
      </c>
      <c r="AA103" s="26">
        <f t="shared" si="15"/>
        <v>0</v>
      </c>
      <c r="AB103" s="5" t="s">
        <v>60</v>
      </c>
      <c r="AC103" s="5">
        <f>ROUNDUP(Z103*Assumptions!$B$13/Assumptions!$B$10,0)</f>
        <v>2</v>
      </c>
      <c r="AD103" s="6">
        <f>AC103*Assumptions!$B$9</f>
        <v>800</v>
      </c>
      <c r="AE103" s="5" t="s">
        <v>60</v>
      </c>
      <c r="AF103" s="6" t="s">
        <v>60</v>
      </c>
      <c r="AG103" s="5">
        <f>ROUNDUP(Z103*Assumptions!$B$15/Assumptions!$B$10,0)</f>
        <v>1</v>
      </c>
      <c r="AH103" s="6">
        <f>AG103*Assumptions!$B$9</f>
        <v>400</v>
      </c>
      <c r="AI103" s="5" t="s">
        <v>60</v>
      </c>
      <c r="AJ103" s="6" t="s">
        <v>60</v>
      </c>
      <c r="AK103" s="5">
        <f>ROUNDUP(Z103*Assumptions!$B$16/Assumptions!$B$10,0)</f>
        <v>1</v>
      </c>
      <c r="AL103" s="6">
        <f>AK103*Assumptions!$B$9</f>
        <v>400</v>
      </c>
      <c r="AM103" s="5" t="s">
        <v>60</v>
      </c>
      <c r="AN103" s="6" t="s">
        <v>60</v>
      </c>
      <c r="AQ103" s="5">
        <f t="shared" si="14"/>
        <v>1</v>
      </c>
      <c r="AR103" s="5">
        <f>IF(R103&gt;9,Assumptions!$B$18,0)</f>
        <v>1</v>
      </c>
      <c r="AS103" s="5">
        <f>IF(OR(T103="se",T103="s"),Assumptions!$B$19,0)</f>
        <v>1</v>
      </c>
      <c r="AT103" s="5">
        <f>IF(ISBLANK(V103),0,Assumptions!$B$20)</f>
        <v>0</v>
      </c>
      <c r="AU103" s="5">
        <f>IF(W103&gt;0,Assumptions!$B$21,0)</f>
        <v>0</v>
      </c>
      <c r="AV103" s="5">
        <f>IF(OR(COUNT(SEARCH({"ih","ie"},D103)),COUNT(SEARCH({"profile","income","lim","lico","mbm"},O103))),Assumptions!$B$22,0)</f>
        <v>1</v>
      </c>
      <c r="AW103" s="5">
        <f>IF(OR(COUNT(SEARCH({"hsc","ih","sdc"},D103)),COUNT(SEARCH({"profile","dwelling","housing","construction","rooms","owner","rent"},O103))),Assumptions!$B$23,0)</f>
        <v>1</v>
      </c>
      <c r="AX103" s="5">
        <f>IF(OR(COUNT(SEARCH({"ied","ic","evm"},D103)),COUNT(SEARCH({"profile","immigr","birth","visible","citizen","generation"},O103))),1,0)</f>
        <v>0</v>
      </c>
      <c r="AY103" s="5">
        <f>IF(OR(COUNT(SEARCH({"fh","fhm","ms"},D103)),COUNT(SEARCH({"profile","common-law","marital","family","parent","child","same sex","living alone","household size"},O103))),Assumptions!$B$25,0)</f>
        <v>0</v>
      </c>
      <c r="AZ103" s="5">
        <f>IF(OR(COUNT(SEARCH({"as"},D103)),COUNT(SEARCH({"profile","age","elderly","child","senior"},O103))),Assumptions!$B$26,0)</f>
        <v>1</v>
      </c>
    </row>
    <row r="104" spans="1:52" ht="50.1" customHeight="1" x14ac:dyDescent="0.2">
      <c r="A104" s="5">
        <v>97</v>
      </c>
      <c r="B104" s="5">
        <v>4</v>
      </c>
      <c r="C104" s="10" t="s">
        <v>457</v>
      </c>
      <c r="D104" s="10" t="s">
        <v>140</v>
      </c>
      <c r="E104" s="5" t="s">
        <v>441</v>
      </c>
      <c r="F104" s="8">
        <f>IF(IF(AE104="NA",AC104,AE104)&gt;Assumptions!$B$11,0,1)</f>
        <v>1</v>
      </c>
      <c r="G104" s="8">
        <f t="shared" si="9"/>
        <v>0</v>
      </c>
      <c r="H104" s="8">
        <f>IF(IF(AI104="NA",AG104,AI104)&gt;Assumptions!$B$11,0,1)</f>
        <v>1</v>
      </c>
      <c r="I104" s="6">
        <f t="shared" si="10"/>
        <v>1200</v>
      </c>
      <c r="J104" s="8">
        <f>IF(IF(AM104="NA",AK104,AM104)&gt;Assumptions!$B$11,0,1)</f>
        <v>1</v>
      </c>
      <c r="K104" s="6">
        <f t="shared" si="11"/>
        <v>1600</v>
      </c>
      <c r="L104" s="5">
        <f t="shared" si="12"/>
        <v>6</v>
      </c>
      <c r="M104" s="5">
        <v>0</v>
      </c>
      <c r="N104" s="34">
        <f t="shared" si="13"/>
        <v>1</v>
      </c>
      <c r="O104" s="10" t="s">
        <v>498</v>
      </c>
      <c r="Q104" s="5" t="s">
        <v>470</v>
      </c>
      <c r="R104" s="9">
        <v>51</v>
      </c>
      <c r="S104" s="9" t="s">
        <v>416</v>
      </c>
      <c r="T104" s="9" t="s">
        <v>283</v>
      </c>
      <c r="V104" s="17"/>
      <c r="X104" s="9" t="s">
        <v>61</v>
      </c>
      <c r="Y104" s="14" t="s">
        <v>517</v>
      </c>
      <c r="Z104" s="7">
        <v>9072</v>
      </c>
      <c r="AA104" s="26">
        <f t="shared" si="15"/>
        <v>0</v>
      </c>
      <c r="AB104" s="5" t="s">
        <v>60</v>
      </c>
      <c r="AC104" s="5">
        <f>ROUNDUP(Z104*Assumptions!$B$13/Assumptions!$B$10,0)</f>
        <v>2</v>
      </c>
      <c r="AD104" s="6">
        <f>AC104*Assumptions!$B$9</f>
        <v>800</v>
      </c>
      <c r="AE104" s="5" t="s">
        <v>60</v>
      </c>
      <c r="AF104" s="6" t="s">
        <v>60</v>
      </c>
      <c r="AG104" s="5">
        <f>ROUNDUP(Z104*Assumptions!$B$15/Assumptions!$B$10,0)</f>
        <v>1</v>
      </c>
      <c r="AH104" s="6">
        <f>AG104*Assumptions!$B$9</f>
        <v>400</v>
      </c>
      <c r="AI104" s="5" t="s">
        <v>60</v>
      </c>
      <c r="AJ104" s="6" t="s">
        <v>60</v>
      </c>
      <c r="AK104" s="5">
        <f>ROUNDUP(Z104*Assumptions!$B$16/Assumptions!$B$10,0)</f>
        <v>1</v>
      </c>
      <c r="AL104" s="6">
        <f>AK104*Assumptions!$B$9</f>
        <v>400</v>
      </c>
      <c r="AM104" s="5" t="s">
        <v>60</v>
      </c>
      <c r="AN104" s="6" t="s">
        <v>60</v>
      </c>
      <c r="AQ104" s="5">
        <f t="shared" si="14"/>
        <v>1</v>
      </c>
      <c r="AR104" s="5">
        <f>IF(R104&gt;9,Assumptions!$B$18,0)</f>
        <v>1</v>
      </c>
      <c r="AS104" s="5">
        <f>IF(OR(T104="se",T104="s"),Assumptions!$B$19,0)</f>
        <v>1</v>
      </c>
      <c r="AT104" s="5">
        <f>IF(ISBLANK(V104),0,Assumptions!$B$20)</f>
        <v>0</v>
      </c>
      <c r="AU104" s="5">
        <f>IF(W104&gt;0,Assumptions!$B$21,0)</f>
        <v>0</v>
      </c>
      <c r="AV104" s="5">
        <f>IF(OR(COUNT(SEARCH({"ih","ie"},D104)),COUNT(SEARCH({"profile","income","lim","lico","mbm"},O104))),Assumptions!$B$22,0)</f>
        <v>1</v>
      </c>
      <c r="AW104" s="5">
        <f>IF(OR(COUNT(SEARCH({"hsc","ih","sdc"},D104)),COUNT(SEARCH({"profile","dwelling","housing","construction","rooms","owner","rent"},O104))),Assumptions!$B$23,0)</f>
        <v>1</v>
      </c>
      <c r="AX104" s="5">
        <f>IF(OR(COUNT(SEARCH({"ied","ic","evm"},D104)),COUNT(SEARCH({"profile","immigr","birth","visible","citizen","generation"},O104))),1,0)</f>
        <v>1</v>
      </c>
      <c r="AY104" s="5">
        <f>IF(OR(COUNT(SEARCH({"fh","fhm","ms"},D104)),COUNT(SEARCH({"profile","common-law","marital","family","parent","child","same sex","living alone","household size"},O104))),Assumptions!$B$25,0)</f>
        <v>0</v>
      </c>
      <c r="AZ104" s="5">
        <f>IF(OR(COUNT(SEARCH({"as"},D104)),COUNT(SEARCH({"profile","age","elderly","child","senior"},O104))),Assumptions!$B$26,0)</f>
        <v>1</v>
      </c>
    </row>
    <row r="105" spans="1:52" ht="55.15" customHeight="1" x14ac:dyDescent="0.2">
      <c r="A105" s="5">
        <v>98</v>
      </c>
      <c r="B105" s="5">
        <v>4</v>
      </c>
      <c r="C105" s="10" t="s">
        <v>457</v>
      </c>
      <c r="D105" s="10" t="s">
        <v>140</v>
      </c>
      <c r="E105" s="5" t="s">
        <v>442</v>
      </c>
      <c r="F105" s="8">
        <f>IF(IF(AE105="NA",AC105,AE105)&gt;Assumptions!$B$11,0,1)</f>
        <v>1</v>
      </c>
      <c r="G105" s="8">
        <f t="shared" si="9"/>
        <v>0</v>
      </c>
      <c r="H105" s="8">
        <f>IF(IF(AI105="NA",AG105,AI105)&gt;Assumptions!$B$11,0,1)</f>
        <v>1</v>
      </c>
      <c r="I105" s="6">
        <f t="shared" si="10"/>
        <v>1200</v>
      </c>
      <c r="J105" s="8">
        <f>IF(IF(AM105="NA",AK105,AM105)&gt;Assumptions!$B$11,0,1)</f>
        <v>1</v>
      </c>
      <c r="K105" s="6">
        <f t="shared" si="11"/>
        <v>1600</v>
      </c>
      <c r="L105" s="5">
        <f t="shared" si="12"/>
        <v>5</v>
      </c>
      <c r="M105" s="5">
        <v>0</v>
      </c>
      <c r="N105" s="34">
        <f t="shared" si="13"/>
        <v>1</v>
      </c>
      <c r="O105" s="10" t="s">
        <v>499</v>
      </c>
      <c r="Q105" s="5" t="s">
        <v>471</v>
      </c>
      <c r="R105" s="9">
        <v>69</v>
      </c>
      <c r="S105" s="9" t="s">
        <v>416</v>
      </c>
      <c r="T105" s="9" t="s">
        <v>283</v>
      </c>
      <c r="V105" s="17"/>
      <c r="X105" s="9" t="s">
        <v>61</v>
      </c>
      <c r="Y105" s="14" t="s">
        <v>517</v>
      </c>
      <c r="Z105" s="7">
        <v>9072</v>
      </c>
      <c r="AA105" s="26">
        <f t="shared" si="15"/>
        <v>0</v>
      </c>
      <c r="AB105" s="5" t="s">
        <v>60</v>
      </c>
      <c r="AC105" s="5">
        <f>ROUNDUP(Z105*Assumptions!$B$13/Assumptions!$B$10,0)</f>
        <v>2</v>
      </c>
      <c r="AD105" s="6">
        <f>AC105*Assumptions!$B$9</f>
        <v>800</v>
      </c>
      <c r="AE105" s="5" t="s">
        <v>60</v>
      </c>
      <c r="AF105" s="6" t="s">
        <v>60</v>
      </c>
      <c r="AG105" s="5">
        <f>ROUNDUP(Z105*Assumptions!$B$15/Assumptions!$B$10,0)</f>
        <v>1</v>
      </c>
      <c r="AH105" s="6">
        <f>AG105*Assumptions!$B$9</f>
        <v>400</v>
      </c>
      <c r="AI105" s="5" t="s">
        <v>60</v>
      </c>
      <c r="AJ105" s="6" t="s">
        <v>60</v>
      </c>
      <c r="AK105" s="5">
        <f>ROUNDUP(Z105*Assumptions!$B$16/Assumptions!$B$10,0)</f>
        <v>1</v>
      </c>
      <c r="AL105" s="6">
        <f>AK105*Assumptions!$B$9</f>
        <v>400</v>
      </c>
      <c r="AM105" s="5" t="s">
        <v>60</v>
      </c>
      <c r="AN105" s="6" t="s">
        <v>60</v>
      </c>
      <c r="AQ105" s="5">
        <f t="shared" si="14"/>
        <v>1</v>
      </c>
      <c r="AR105" s="5">
        <f>IF(R105&gt;9,Assumptions!$B$18,0)</f>
        <v>1</v>
      </c>
      <c r="AS105" s="5">
        <f>IF(OR(T105="se",T105="s"),Assumptions!$B$19,0)</f>
        <v>1</v>
      </c>
      <c r="AT105" s="5">
        <f>IF(ISBLANK(V105),0,Assumptions!$B$20)</f>
        <v>0</v>
      </c>
      <c r="AU105" s="5">
        <f>IF(W105&gt;0,Assumptions!$B$21,0)</f>
        <v>0</v>
      </c>
      <c r="AV105" s="5">
        <f>IF(OR(COUNT(SEARCH({"ih","ie"},D105)),COUNT(SEARCH({"profile","income","lim","lico","mbm"},O105))),Assumptions!$B$22,0)</f>
        <v>1</v>
      </c>
      <c r="AW105" s="5">
        <f>IF(OR(COUNT(SEARCH({"hsc","ih","sdc"},D105)),COUNT(SEARCH({"profile","dwelling","housing","construction","rooms","owner","rent"},O105))),Assumptions!$B$23,0)</f>
        <v>1</v>
      </c>
      <c r="AX105" s="5">
        <f>IF(OR(COUNT(SEARCH({"ied","ic","evm"},D105)),COUNT(SEARCH({"profile","immigr","birth","visible","citizen","generation"},O105))),1,0)</f>
        <v>0</v>
      </c>
      <c r="AY105" s="5">
        <f>IF(OR(COUNT(SEARCH({"fh","fhm","ms"},D105)),COUNT(SEARCH({"profile","common-law","marital","family","parent","child","same sex","living alone","household size"},O105))),Assumptions!$B$25,0)</f>
        <v>0</v>
      </c>
      <c r="AZ105" s="5">
        <f>IF(OR(COUNT(SEARCH({"as"},D105)),COUNT(SEARCH({"profile","age","elderly","child","senior"},O105))),Assumptions!$B$26,0)</f>
        <v>1</v>
      </c>
    </row>
    <row r="106" spans="1:52" ht="55.15" customHeight="1" x14ac:dyDescent="0.2">
      <c r="A106" s="5">
        <v>99</v>
      </c>
      <c r="B106" s="5">
        <v>4</v>
      </c>
      <c r="C106" s="10" t="s">
        <v>457</v>
      </c>
      <c r="D106" s="10" t="s">
        <v>140</v>
      </c>
      <c r="E106" s="5" t="s">
        <v>443</v>
      </c>
      <c r="F106" s="8">
        <f>IF(IF(AE106="NA",AC106,AE106)&gt;Assumptions!$B$11,0,1)</f>
        <v>1</v>
      </c>
      <c r="G106" s="8">
        <f t="shared" si="9"/>
        <v>0</v>
      </c>
      <c r="H106" s="8">
        <f>IF(IF(AI106="NA",AG106,AI106)&gt;Assumptions!$B$11,0,1)</f>
        <v>1</v>
      </c>
      <c r="I106" s="6">
        <f t="shared" si="10"/>
        <v>800</v>
      </c>
      <c r="J106" s="8">
        <f>IF(IF(AM106="NA",AK106,AM106)&gt;Assumptions!$B$11,0,1)</f>
        <v>1</v>
      </c>
      <c r="K106" s="6">
        <f t="shared" si="11"/>
        <v>1200</v>
      </c>
      <c r="L106" s="5">
        <f t="shared" si="12"/>
        <v>7</v>
      </c>
      <c r="M106" s="5">
        <v>0</v>
      </c>
      <c r="N106" s="34">
        <f t="shared" si="13"/>
        <v>1</v>
      </c>
      <c r="O106" s="10" t="s">
        <v>500</v>
      </c>
      <c r="Q106" s="5" t="s">
        <v>472</v>
      </c>
      <c r="R106" s="9">
        <v>58</v>
      </c>
      <c r="S106" s="9" t="s">
        <v>416</v>
      </c>
      <c r="T106" s="9" t="s">
        <v>283</v>
      </c>
      <c r="V106" s="17" t="s">
        <v>959</v>
      </c>
      <c r="X106" s="9" t="s">
        <v>61</v>
      </c>
      <c r="Y106" s="14" t="s">
        <v>518</v>
      </c>
      <c r="Z106" s="7">
        <v>720</v>
      </c>
      <c r="AA106" s="26">
        <f t="shared" si="15"/>
        <v>0</v>
      </c>
      <c r="AB106" s="5" t="s">
        <v>60</v>
      </c>
      <c r="AC106" s="5">
        <f>ROUNDUP(Z106*Assumptions!$B$13/Assumptions!$B$10,0)</f>
        <v>1</v>
      </c>
      <c r="AD106" s="6">
        <f>AC106*Assumptions!$B$9</f>
        <v>400</v>
      </c>
      <c r="AE106" s="5" t="s">
        <v>60</v>
      </c>
      <c r="AF106" s="6" t="s">
        <v>60</v>
      </c>
      <c r="AG106" s="5">
        <f>ROUNDUP(Z106*Assumptions!$B$15/Assumptions!$B$10,0)</f>
        <v>1</v>
      </c>
      <c r="AH106" s="6">
        <f>AG106*Assumptions!$B$9</f>
        <v>400</v>
      </c>
      <c r="AI106" s="5" t="s">
        <v>60</v>
      </c>
      <c r="AJ106" s="6" t="s">
        <v>60</v>
      </c>
      <c r="AK106" s="5">
        <f>ROUNDUP(Z106*Assumptions!$B$16/Assumptions!$B$10,0)</f>
        <v>1</v>
      </c>
      <c r="AL106" s="6">
        <f>AK106*Assumptions!$B$9</f>
        <v>400</v>
      </c>
      <c r="AM106" s="5" t="s">
        <v>60</v>
      </c>
      <c r="AN106" s="6" t="s">
        <v>60</v>
      </c>
      <c r="AQ106" s="5">
        <f t="shared" si="14"/>
        <v>1</v>
      </c>
      <c r="AR106" s="5">
        <f>IF(R106&gt;9,Assumptions!$B$18,0)</f>
        <v>1</v>
      </c>
      <c r="AS106" s="5">
        <f>IF(OR(T106="se",T106="s"),Assumptions!$B$19,0)</f>
        <v>1</v>
      </c>
      <c r="AT106" s="5">
        <f>IF(ISBLANK(V106),0,Assumptions!$B$20)</f>
        <v>1</v>
      </c>
      <c r="AU106" s="5">
        <f>IF(W106&gt;0,Assumptions!$B$21,0)</f>
        <v>0</v>
      </c>
      <c r="AV106" s="5">
        <f>IF(OR(COUNT(SEARCH({"ih","ie"},D106)),COUNT(SEARCH({"profile","income","lim","lico","mbm"},O106))),Assumptions!$B$22,0)</f>
        <v>1</v>
      </c>
      <c r="AW106" s="5">
        <f>IF(OR(COUNT(SEARCH({"hsc","ih","sdc"},D106)),COUNT(SEARCH({"profile","dwelling","housing","construction","rooms","owner","rent"},O106))),Assumptions!$B$23,0)</f>
        <v>1</v>
      </c>
      <c r="AX106" s="5">
        <f>IF(OR(COUNT(SEARCH({"ied","ic","evm"},D106)),COUNT(SEARCH({"profile","immigr","birth","visible","citizen","generation"},O106))),1,0)</f>
        <v>0</v>
      </c>
      <c r="AY106" s="5">
        <f>IF(OR(COUNT(SEARCH({"fh","fhm","ms"},D106)),COUNT(SEARCH({"profile","common-law","marital","family","parent","child","same sex","living alone","household size"},O106))),Assumptions!$B$25,0)</f>
        <v>1</v>
      </c>
      <c r="AZ106" s="5">
        <f>IF(OR(COUNT(SEARCH({"as"},D106)),COUNT(SEARCH({"profile","age","elderly","child","senior"},O106))),Assumptions!$B$26,0)</f>
        <v>1</v>
      </c>
    </row>
    <row r="107" spans="1:52" ht="50.1" customHeight="1" x14ac:dyDescent="0.2">
      <c r="A107" s="5">
        <v>100</v>
      </c>
      <c r="B107" s="5">
        <v>4</v>
      </c>
      <c r="C107" s="10" t="s">
        <v>457</v>
      </c>
      <c r="D107" s="10" t="s">
        <v>140</v>
      </c>
      <c r="E107" s="5" t="s">
        <v>444</v>
      </c>
      <c r="F107" s="8">
        <f>IF(IF(AE107="NA",AC107,AE107)&gt;Assumptions!$B$11,0,1)</f>
        <v>1</v>
      </c>
      <c r="G107" s="8">
        <f t="shared" si="9"/>
        <v>0</v>
      </c>
      <c r="H107" s="8">
        <f>IF(IF(AI107="NA",AG107,AI107)&gt;Assumptions!$B$11,0,1)</f>
        <v>1</v>
      </c>
      <c r="I107" s="6">
        <f t="shared" si="10"/>
        <v>800</v>
      </c>
      <c r="J107" s="8">
        <f>IF(IF(AM107="NA",AK107,AM107)&gt;Assumptions!$B$11,0,1)</f>
        <v>1</v>
      </c>
      <c r="K107" s="6">
        <f t="shared" si="11"/>
        <v>1200</v>
      </c>
      <c r="L107" s="5">
        <f t="shared" si="12"/>
        <v>7</v>
      </c>
      <c r="M107" s="5">
        <v>0</v>
      </c>
      <c r="N107" s="34">
        <f t="shared" si="13"/>
        <v>1</v>
      </c>
      <c r="O107" s="10" t="s">
        <v>501</v>
      </c>
      <c r="Q107" s="5" t="s">
        <v>473</v>
      </c>
      <c r="R107" s="9">
        <v>37</v>
      </c>
      <c r="S107" s="9" t="s">
        <v>416</v>
      </c>
      <c r="T107" s="9" t="s">
        <v>283</v>
      </c>
      <c r="V107" s="17" t="s">
        <v>959</v>
      </c>
      <c r="X107" s="9" t="s">
        <v>61</v>
      </c>
      <c r="Y107" s="14" t="s">
        <v>381</v>
      </c>
      <c r="Z107" s="7">
        <v>144</v>
      </c>
      <c r="AA107" s="26">
        <f t="shared" si="15"/>
        <v>0</v>
      </c>
      <c r="AB107" s="5" t="s">
        <v>60</v>
      </c>
      <c r="AC107" s="5">
        <f>ROUNDUP(Z107*Assumptions!$B$13/Assumptions!$B$10,0)</f>
        <v>1</v>
      </c>
      <c r="AD107" s="6">
        <f>AC107*Assumptions!$B$9</f>
        <v>400</v>
      </c>
      <c r="AE107" s="5" t="s">
        <v>60</v>
      </c>
      <c r="AF107" s="6" t="s">
        <v>60</v>
      </c>
      <c r="AG107" s="5">
        <f>ROUNDUP(Z107*Assumptions!$B$15/Assumptions!$B$10,0)</f>
        <v>1</v>
      </c>
      <c r="AH107" s="6">
        <f>AG107*Assumptions!$B$9</f>
        <v>400</v>
      </c>
      <c r="AI107" s="5" t="s">
        <v>60</v>
      </c>
      <c r="AJ107" s="6" t="s">
        <v>60</v>
      </c>
      <c r="AK107" s="5">
        <f>ROUNDUP(Z107*Assumptions!$B$16/Assumptions!$B$10,0)</f>
        <v>1</v>
      </c>
      <c r="AL107" s="6">
        <f>AK107*Assumptions!$B$9</f>
        <v>400</v>
      </c>
      <c r="AM107" s="5" t="s">
        <v>60</v>
      </c>
      <c r="AN107" s="6" t="s">
        <v>60</v>
      </c>
      <c r="AQ107" s="5">
        <f t="shared" si="14"/>
        <v>1</v>
      </c>
      <c r="AR107" s="5">
        <f>IF(R107&gt;9,Assumptions!$B$18,0)</f>
        <v>1</v>
      </c>
      <c r="AS107" s="5">
        <f>IF(OR(T107="se",T107="s"),Assumptions!$B$19,0)</f>
        <v>1</v>
      </c>
      <c r="AT107" s="5">
        <f>IF(ISBLANK(V107),0,Assumptions!$B$20)</f>
        <v>1</v>
      </c>
      <c r="AU107" s="5">
        <f>IF(W107&gt;0,Assumptions!$B$21,0)</f>
        <v>0</v>
      </c>
      <c r="AV107" s="5">
        <f>IF(OR(COUNT(SEARCH({"ih","ie"},D107)),COUNT(SEARCH({"profile","income","lim","lico","mbm"},O107))),Assumptions!$B$22,0)</f>
        <v>1</v>
      </c>
      <c r="AW107" s="5">
        <f>IF(OR(COUNT(SEARCH({"hsc","ih","sdc"},D107)),COUNT(SEARCH({"profile","dwelling","housing","construction","rooms","owner","rent"},O107))),Assumptions!$B$23,0)</f>
        <v>1</v>
      </c>
      <c r="AX107" s="5">
        <f>IF(OR(COUNT(SEARCH({"ied","ic","evm"},D107)),COUNT(SEARCH({"profile","immigr","birth","visible","citizen","generation"},O107))),1,0)</f>
        <v>0</v>
      </c>
      <c r="AY107" s="5">
        <f>IF(OR(COUNT(SEARCH({"fh","fhm","ms"},D107)),COUNT(SEARCH({"profile","common-law","marital","family","parent","child","same sex","living alone","household size"},O107))),Assumptions!$B$25,0)</f>
        <v>1</v>
      </c>
      <c r="AZ107" s="5">
        <f>IF(OR(COUNT(SEARCH({"as"},D107)),COUNT(SEARCH({"profile","age","elderly","child","senior"},O107))),Assumptions!$B$26,0)</f>
        <v>1</v>
      </c>
    </row>
    <row r="108" spans="1:52" ht="50.1" customHeight="1" x14ac:dyDescent="0.2">
      <c r="A108" s="5">
        <v>101</v>
      </c>
      <c r="B108" s="5">
        <v>4</v>
      </c>
      <c r="C108" s="10" t="s">
        <v>457</v>
      </c>
      <c r="D108" s="10" t="s">
        <v>140</v>
      </c>
      <c r="E108" s="5" t="s">
        <v>445</v>
      </c>
      <c r="F108" s="8">
        <f>IF(IF(AE108="NA",AC108,AE108)&gt;Assumptions!$B$11,0,1)</f>
        <v>1</v>
      </c>
      <c r="G108" s="8">
        <f t="shared" si="9"/>
        <v>0</v>
      </c>
      <c r="H108" s="8">
        <f>IF(IF(AI108="NA",AG108,AI108)&gt;Assumptions!$B$11,0,1)</f>
        <v>1</v>
      </c>
      <c r="I108" s="6">
        <f t="shared" si="10"/>
        <v>800</v>
      </c>
      <c r="J108" s="8">
        <f>IF(IF(AM108="NA",AK108,AM108)&gt;Assumptions!$B$11,0,1)</f>
        <v>1</v>
      </c>
      <c r="K108" s="6">
        <f t="shared" si="11"/>
        <v>1200</v>
      </c>
      <c r="L108" s="5">
        <f t="shared" si="12"/>
        <v>6</v>
      </c>
      <c r="M108" s="5">
        <v>0</v>
      </c>
      <c r="N108" s="34">
        <f t="shared" si="13"/>
        <v>1</v>
      </c>
      <c r="O108" s="10" t="s">
        <v>502</v>
      </c>
      <c r="Q108" s="5" t="s">
        <v>474</v>
      </c>
      <c r="R108" s="9">
        <v>55</v>
      </c>
      <c r="S108" s="9" t="s">
        <v>416</v>
      </c>
      <c r="T108" s="9" t="s">
        <v>283</v>
      </c>
      <c r="V108" s="17" t="s">
        <v>1027</v>
      </c>
      <c r="X108" s="9" t="s">
        <v>61</v>
      </c>
      <c r="Y108" s="14" t="s">
        <v>380</v>
      </c>
      <c r="Z108" s="7">
        <v>820</v>
      </c>
      <c r="AA108" s="26">
        <f t="shared" si="15"/>
        <v>0</v>
      </c>
      <c r="AB108" s="5" t="s">
        <v>60</v>
      </c>
      <c r="AC108" s="5">
        <f>ROUNDUP(Z108*Assumptions!$B$13/Assumptions!$B$10,0)</f>
        <v>1</v>
      </c>
      <c r="AD108" s="6">
        <f>AC108*Assumptions!$B$9</f>
        <v>400</v>
      </c>
      <c r="AE108" s="5" t="s">
        <v>60</v>
      </c>
      <c r="AF108" s="6" t="s">
        <v>60</v>
      </c>
      <c r="AG108" s="5">
        <f>ROUNDUP(Z108*Assumptions!$B$15/Assumptions!$B$10,0)</f>
        <v>1</v>
      </c>
      <c r="AH108" s="6">
        <f>AG108*Assumptions!$B$9</f>
        <v>400</v>
      </c>
      <c r="AI108" s="5" t="s">
        <v>60</v>
      </c>
      <c r="AJ108" s="6" t="s">
        <v>60</v>
      </c>
      <c r="AK108" s="5">
        <f>ROUNDUP(Z108*Assumptions!$B$16/Assumptions!$B$10,0)</f>
        <v>1</v>
      </c>
      <c r="AL108" s="6">
        <f>AK108*Assumptions!$B$9</f>
        <v>400</v>
      </c>
      <c r="AM108" s="5" t="s">
        <v>60</v>
      </c>
      <c r="AN108" s="6" t="s">
        <v>60</v>
      </c>
      <c r="AP108" s="5" t="s">
        <v>1028</v>
      </c>
      <c r="AQ108" s="5">
        <f t="shared" si="14"/>
        <v>1</v>
      </c>
      <c r="AR108" s="5">
        <f>IF(R108&gt;9,Assumptions!$B$18,0)</f>
        <v>1</v>
      </c>
      <c r="AS108" s="5">
        <f>IF(OR(T108="se",T108="s"),Assumptions!$B$19,0)</f>
        <v>1</v>
      </c>
      <c r="AT108" s="5">
        <f>IF(ISBLANK(V108),0,Assumptions!$B$20)</f>
        <v>1</v>
      </c>
      <c r="AU108" s="5">
        <f>IF(W108&gt;0,Assumptions!$B$21,0)</f>
        <v>0</v>
      </c>
      <c r="AV108" s="5">
        <f>IF(OR(COUNT(SEARCH({"ih","ie"},D108)),COUNT(SEARCH({"profile","income","lim","lico","mbm"},O108))),Assumptions!$B$22,0)</f>
        <v>1</v>
      </c>
      <c r="AW108" s="5">
        <f>IF(OR(COUNT(SEARCH({"hsc","ih","sdc"},D108)),COUNT(SEARCH({"profile","dwelling","housing","construction","rooms","owner","rent"},O108))),Assumptions!$B$23,0)</f>
        <v>1</v>
      </c>
      <c r="AX108" s="5">
        <f>IF(OR(COUNT(SEARCH({"ied","ic","evm"},D108)),COUNT(SEARCH({"profile","immigr","birth","visible","citizen","generation"},O108))),1,0)</f>
        <v>0</v>
      </c>
      <c r="AY108" s="5">
        <f>IF(OR(COUNT(SEARCH({"fh","fhm","ms"},D108)),COUNT(SEARCH({"profile","common-law","marital","family","parent","child","same sex","living alone","household size"},O108))),Assumptions!$B$25,0)</f>
        <v>1</v>
      </c>
      <c r="AZ108" s="5">
        <f>IF(OR(COUNT(SEARCH({"as"},D108)),COUNT(SEARCH({"profile","age","elderly","child","senior"},O108))),Assumptions!$B$26,0)</f>
        <v>0</v>
      </c>
    </row>
    <row r="109" spans="1:52" ht="50.1" customHeight="1" x14ac:dyDescent="0.2">
      <c r="A109" s="5">
        <v>102</v>
      </c>
      <c r="B109" s="5">
        <v>4</v>
      </c>
      <c r="C109" s="10" t="s">
        <v>457</v>
      </c>
      <c r="D109" s="10" t="s">
        <v>140</v>
      </c>
      <c r="E109" s="5" t="s">
        <v>446</v>
      </c>
      <c r="F109" s="8">
        <f>IF(IF(AE109="NA",AC109,AE109)&gt;Assumptions!$B$11,0,1)</f>
        <v>1</v>
      </c>
      <c r="G109" s="8">
        <f t="shared" si="9"/>
        <v>0</v>
      </c>
      <c r="H109" s="8">
        <f>IF(IF(AI109="NA",AG109,AI109)&gt;Assumptions!$B$11,0,1)</f>
        <v>1</v>
      </c>
      <c r="I109" s="6">
        <f t="shared" si="10"/>
        <v>800</v>
      </c>
      <c r="J109" s="8">
        <f>IF(IF(AM109="NA",AK109,AM109)&gt;Assumptions!$B$11,0,1)</f>
        <v>1</v>
      </c>
      <c r="K109" s="6">
        <f t="shared" si="11"/>
        <v>1200</v>
      </c>
      <c r="L109" s="5">
        <f t="shared" si="12"/>
        <v>6</v>
      </c>
      <c r="M109" s="5">
        <v>0</v>
      </c>
      <c r="N109" s="34">
        <f t="shared" si="13"/>
        <v>1</v>
      </c>
      <c r="O109" s="10" t="s">
        <v>503</v>
      </c>
      <c r="Q109" s="5" t="s">
        <v>475</v>
      </c>
      <c r="R109" s="9">
        <v>49</v>
      </c>
      <c r="S109" s="9" t="s">
        <v>416</v>
      </c>
      <c r="T109" s="9" t="s">
        <v>283</v>
      </c>
      <c r="V109" s="17" t="s">
        <v>1027</v>
      </c>
      <c r="X109" s="9" t="s">
        <v>61</v>
      </c>
      <c r="Y109" s="14" t="s">
        <v>521</v>
      </c>
      <c r="Z109" s="7">
        <v>900</v>
      </c>
      <c r="AA109" s="26">
        <f t="shared" si="15"/>
        <v>0</v>
      </c>
      <c r="AB109" s="5" t="s">
        <v>60</v>
      </c>
      <c r="AC109" s="5">
        <f>ROUNDUP(Z109*Assumptions!$B$13/Assumptions!$B$10,0)</f>
        <v>1</v>
      </c>
      <c r="AD109" s="6">
        <f>AC109*Assumptions!$B$9</f>
        <v>400</v>
      </c>
      <c r="AE109" s="5" t="s">
        <v>60</v>
      </c>
      <c r="AF109" s="6" t="s">
        <v>60</v>
      </c>
      <c r="AG109" s="5">
        <f>ROUNDUP(Z109*Assumptions!$B$15/Assumptions!$B$10,0)</f>
        <v>1</v>
      </c>
      <c r="AH109" s="6">
        <f>AG109*Assumptions!$B$9</f>
        <v>400</v>
      </c>
      <c r="AI109" s="5" t="s">
        <v>60</v>
      </c>
      <c r="AJ109" s="6" t="s">
        <v>60</v>
      </c>
      <c r="AK109" s="5">
        <f>ROUNDUP(Z109*Assumptions!$B$16/Assumptions!$B$10,0)</f>
        <v>1</v>
      </c>
      <c r="AL109" s="6">
        <f>AK109*Assumptions!$B$9</f>
        <v>400</v>
      </c>
      <c r="AM109" s="5" t="s">
        <v>60</v>
      </c>
      <c r="AN109" s="6" t="s">
        <v>60</v>
      </c>
      <c r="AP109" s="5" t="s">
        <v>1028</v>
      </c>
      <c r="AQ109" s="5">
        <f t="shared" si="14"/>
        <v>1</v>
      </c>
      <c r="AR109" s="5">
        <f>IF(R109&gt;9,Assumptions!$B$18,0)</f>
        <v>1</v>
      </c>
      <c r="AS109" s="5">
        <f>IF(OR(T109="se",T109="s"),Assumptions!$B$19,0)</f>
        <v>1</v>
      </c>
      <c r="AT109" s="5">
        <f>IF(ISBLANK(V109),0,Assumptions!$B$20)</f>
        <v>1</v>
      </c>
      <c r="AU109" s="5">
        <f>IF(W109&gt;0,Assumptions!$B$21,0)</f>
        <v>0</v>
      </c>
      <c r="AV109" s="5">
        <f>IF(OR(COUNT(SEARCH({"ih","ie"},D109)),COUNT(SEARCH({"profile","income","lim","lico","mbm"},O109))),Assumptions!$B$22,0)</f>
        <v>1</v>
      </c>
      <c r="AW109" s="5">
        <f>IF(OR(COUNT(SEARCH({"hsc","ih","sdc"},D109)),COUNT(SEARCH({"profile","dwelling","housing","construction","rooms","owner","rent"},O109))),Assumptions!$B$23,0)</f>
        <v>1</v>
      </c>
      <c r="AX109" s="5">
        <f>IF(OR(COUNT(SEARCH({"ied","ic","evm"},D109)),COUNT(SEARCH({"profile","immigr","birth","visible","citizen","generation"},O109))),1,0)</f>
        <v>0</v>
      </c>
      <c r="AY109" s="5">
        <f>IF(OR(COUNT(SEARCH({"fh","fhm","ms"},D109)),COUNT(SEARCH({"profile","common-law","marital","family","parent","child","same sex","living alone","household size"},O109))),Assumptions!$B$25,0)</f>
        <v>0</v>
      </c>
      <c r="AZ109" s="5">
        <f>IF(OR(COUNT(SEARCH({"as"},D109)),COUNT(SEARCH({"profile","age","elderly","child","senior"},O109))),Assumptions!$B$26,0)</f>
        <v>1</v>
      </c>
    </row>
    <row r="110" spans="1:52" ht="50.1" customHeight="1" x14ac:dyDescent="0.2">
      <c r="A110" s="5">
        <v>103</v>
      </c>
      <c r="B110" s="5">
        <v>4</v>
      </c>
      <c r="C110" s="10" t="s">
        <v>457</v>
      </c>
      <c r="D110" s="10" t="s">
        <v>140</v>
      </c>
      <c r="E110" s="5" t="s">
        <v>447</v>
      </c>
      <c r="F110" s="8">
        <f>IF(IF(AE110="NA",AC110,AE110)&gt;Assumptions!$B$11,0,1)</f>
        <v>1</v>
      </c>
      <c r="G110" s="8">
        <f t="shared" si="9"/>
        <v>0</v>
      </c>
      <c r="H110" s="8">
        <f>IF(IF(AI110="NA",AG110,AI110)&gt;Assumptions!$B$11,0,1)</f>
        <v>1</v>
      </c>
      <c r="I110" s="6">
        <f t="shared" si="10"/>
        <v>1200</v>
      </c>
      <c r="J110" s="8">
        <f>IF(IF(AM110="NA",AK110,AM110)&gt;Assumptions!$B$11,0,1)</f>
        <v>1</v>
      </c>
      <c r="K110" s="6">
        <f t="shared" si="11"/>
        <v>1600</v>
      </c>
      <c r="L110" s="5">
        <f t="shared" si="12"/>
        <v>6</v>
      </c>
      <c r="M110" s="5">
        <v>0</v>
      </c>
      <c r="N110" s="34">
        <f t="shared" si="13"/>
        <v>1</v>
      </c>
      <c r="O110" s="10" t="s">
        <v>504</v>
      </c>
      <c r="Q110" s="5" t="s">
        <v>476</v>
      </c>
      <c r="R110" s="9">
        <v>101</v>
      </c>
      <c r="S110" s="9" t="s">
        <v>416</v>
      </c>
      <c r="T110" s="9" t="s">
        <v>283</v>
      </c>
      <c r="V110" s="17"/>
      <c r="X110" s="9" t="s">
        <v>61</v>
      </c>
      <c r="Y110" s="14" t="s">
        <v>522</v>
      </c>
      <c r="Z110" s="7">
        <v>13365</v>
      </c>
      <c r="AA110" s="26">
        <f t="shared" si="15"/>
        <v>0</v>
      </c>
      <c r="AB110" s="5" t="s">
        <v>60</v>
      </c>
      <c r="AC110" s="5">
        <f>ROUNDUP(Z110*Assumptions!$B$13/Assumptions!$B$10,0)</f>
        <v>2</v>
      </c>
      <c r="AD110" s="6">
        <f>AC110*Assumptions!$B$9</f>
        <v>800</v>
      </c>
      <c r="AE110" s="5" t="s">
        <v>60</v>
      </c>
      <c r="AF110" s="6" t="s">
        <v>60</v>
      </c>
      <c r="AG110" s="5">
        <f>ROUNDUP(Z110*Assumptions!$B$15/Assumptions!$B$10,0)</f>
        <v>1</v>
      </c>
      <c r="AH110" s="6">
        <f>AG110*Assumptions!$B$9</f>
        <v>400</v>
      </c>
      <c r="AI110" s="5" t="s">
        <v>60</v>
      </c>
      <c r="AJ110" s="6" t="s">
        <v>60</v>
      </c>
      <c r="AK110" s="5">
        <f>ROUNDUP(Z110*Assumptions!$B$16/Assumptions!$B$10,0)</f>
        <v>1</v>
      </c>
      <c r="AL110" s="6">
        <f>AK110*Assumptions!$B$9</f>
        <v>400</v>
      </c>
      <c r="AM110" s="5" t="s">
        <v>60</v>
      </c>
      <c r="AN110" s="6" t="s">
        <v>60</v>
      </c>
      <c r="AQ110" s="5">
        <f t="shared" si="14"/>
        <v>1</v>
      </c>
      <c r="AR110" s="5">
        <f>IF(R110&gt;9,Assumptions!$B$18,0)</f>
        <v>1</v>
      </c>
      <c r="AS110" s="5">
        <f>IF(OR(T110="se",T110="s"),Assumptions!$B$19,0)</f>
        <v>1</v>
      </c>
      <c r="AT110" s="5">
        <f>IF(ISBLANK(V110),0,Assumptions!$B$20)</f>
        <v>0</v>
      </c>
      <c r="AU110" s="5">
        <f>IF(W110&gt;0,Assumptions!$B$21,0)</f>
        <v>0</v>
      </c>
      <c r="AV110" s="5">
        <f>IF(OR(COUNT(SEARCH({"ih","ie"},D110)),COUNT(SEARCH({"profile","income","lim","lico","mbm"},O110))),Assumptions!$B$22,0)</f>
        <v>1</v>
      </c>
      <c r="AW110" s="5">
        <f>IF(OR(COUNT(SEARCH({"hsc","ih","sdc"},D110)),COUNT(SEARCH({"profile","dwelling","housing","construction","rooms","owner","rent"},O110))),Assumptions!$B$23,0)</f>
        <v>1</v>
      </c>
      <c r="AX110" s="5">
        <f>IF(OR(COUNT(SEARCH({"ied","ic","evm"},D110)),COUNT(SEARCH({"profile","immigr","birth","visible","citizen","generation"},O110))),1,0)</f>
        <v>0</v>
      </c>
      <c r="AY110" s="5">
        <f>IF(OR(COUNT(SEARCH({"fh","fhm","ms"},D110)),COUNT(SEARCH({"profile","common-law","marital","family","parent","child","same sex","living alone","household size"},O110))),Assumptions!$B$25,0)</f>
        <v>1</v>
      </c>
      <c r="AZ110" s="5">
        <f>IF(OR(COUNT(SEARCH({"as"},D110)),COUNT(SEARCH({"profile","age","elderly","child","senior"},O110))),Assumptions!$B$26,0)</f>
        <v>1</v>
      </c>
    </row>
    <row r="111" spans="1:52" ht="50.1" customHeight="1" x14ac:dyDescent="0.2">
      <c r="A111" s="5">
        <v>104</v>
      </c>
      <c r="B111" s="5">
        <v>4</v>
      </c>
      <c r="C111" s="10" t="s">
        <v>457</v>
      </c>
      <c r="D111" s="10" t="s">
        <v>140</v>
      </c>
      <c r="E111" s="5" t="s">
        <v>448</v>
      </c>
      <c r="F111" s="8">
        <f>IF(IF(AE111="NA",AC111,AE111)&gt;Assumptions!$B$11,0,1)</f>
        <v>1</v>
      </c>
      <c r="G111" s="8">
        <f t="shared" si="9"/>
        <v>0</v>
      </c>
      <c r="H111" s="8">
        <f>IF(IF(AI111="NA",AG111,AI111)&gt;Assumptions!$B$11,0,1)</f>
        <v>1</v>
      </c>
      <c r="I111" s="6">
        <f t="shared" si="10"/>
        <v>800</v>
      </c>
      <c r="J111" s="8">
        <f>IF(IF(AM111="NA",AK111,AM111)&gt;Assumptions!$B$11,0,1)</f>
        <v>1</v>
      </c>
      <c r="K111" s="6">
        <f t="shared" si="11"/>
        <v>1200</v>
      </c>
      <c r="L111" s="5">
        <f t="shared" si="12"/>
        <v>6</v>
      </c>
      <c r="M111" s="5">
        <v>0</v>
      </c>
      <c r="N111" s="34">
        <f t="shared" si="13"/>
        <v>1</v>
      </c>
      <c r="O111" s="10" t="s">
        <v>505</v>
      </c>
      <c r="Q111" s="5" t="s">
        <v>477</v>
      </c>
      <c r="R111" s="9">
        <v>55</v>
      </c>
      <c r="S111" s="9" t="s">
        <v>416</v>
      </c>
      <c r="T111" s="9" t="s">
        <v>283</v>
      </c>
      <c r="V111" s="17"/>
      <c r="X111" s="9" t="s">
        <v>61</v>
      </c>
      <c r="Y111" s="14" t="s">
        <v>380</v>
      </c>
      <c r="Z111" s="7">
        <v>4950</v>
      </c>
      <c r="AA111" s="26">
        <f t="shared" si="15"/>
        <v>0</v>
      </c>
      <c r="AB111" s="5" t="s">
        <v>60</v>
      </c>
      <c r="AC111" s="5">
        <f>ROUNDUP(Z111*Assumptions!$B$13/Assumptions!$B$10,0)</f>
        <v>1</v>
      </c>
      <c r="AD111" s="6">
        <f>AC111*Assumptions!$B$9</f>
        <v>400</v>
      </c>
      <c r="AE111" s="5" t="s">
        <v>60</v>
      </c>
      <c r="AF111" s="6" t="s">
        <v>60</v>
      </c>
      <c r="AG111" s="5">
        <f>ROUNDUP(Z111*Assumptions!$B$15/Assumptions!$B$10,0)</f>
        <v>1</v>
      </c>
      <c r="AH111" s="6">
        <f>AG111*Assumptions!$B$9</f>
        <v>400</v>
      </c>
      <c r="AI111" s="5" t="s">
        <v>60</v>
      </c>
      <c r="AJ111" s="6" t="s">
        <v>60</v>
      </c>
      <c r="AK111" s="5">
        <f>ROUNDUP(Z111*Assumptions!$B$16/Assumptions!$B$10,0)</f>
        <v>1</v>
      </c>
      <c r="AL111" s="6">
        <f>AK111*Assumptions!$B$9</f>
        <v>400</v>
      </c>
      <c r="AM111" s="5" t="s">
        <v>60</v>
      </c>
      <c r="AN111" s="6" t="s">
        <v>60</v>
      </c>
      <c r="AQ111" s="5">
        <f t="shared" si="14"/>
        <v>1</v>
      </c>
      <c r="AR111" s="5">
        <f>IF(R111&gt;9,Assumptions!$B$18,0)</f>
        <v>1</v>
      </c>
      <c r="AS111" s="5">
        <f>IF(OR(T111="se",T111="s"),Assumptions!$B$19,0)</f>
        <v>1</v>
      </c>
      <c r="AT111" s="5">
        <f>IF(ISBLANK(V111),0,Assumptions!$B$20)</f>
        <v>0</v>
      </c>
      <c r="AU111" s="5">
        <f>IF(W111&gt;0,Assumptions!$B$21,0)</f>
        <v>0</v>
      </c>
      <c r="AV111" s="5">
        <f>IF(OR(COUNT(SEARCH({"ih","ie"},D111)),COUNT(SEARCH({"profile","income","lim","lico","mbm"},O111))),Assumptions!$B$22,0)</f>
        <v>1</v>
      </c>
      <c r="AW111" s="5">
        <f>IF(OR(COUNT(SEARCH({"hsc","ih","sdc"},D111)),COUNT(SEARCH({"profile","dwelling","housing","construction","rooms","owner","rent"},O111))),Assumptions!$B$23,0)</f>
        <v>1</v>
      </c>
      <c r="AX111" s="5">
        <f>IF(OR(COUNT(SEARCH({"ied","ic","evm"},D111)),COUNT(SEARCH({"profile","immigr","birth","visible","citizen","generation"},O111))),1,0)</f>
        <v>0</v>
      </c>
      <c r="AY111" s="5">
        <f>IF(OR(COUNT(SEARCH({"fh","fhm","ms"},D111)),COUNT(SEARCH({"profile","common-law","marital","family","parent","child","same sex","living alone","household size"},O111))),Assumptions!$B$25,0)</f>
        <v>1</v>
      </c>
      <c r="AZ111" s="5">
        <f>IF(OR(COUNT(SEARCH({"as"},D111)),COUNT(SEARCH({"profile","age","elderly","child","senior"},O111))),Assumptions!$B$26,0)</f>
        <v>1</v>
      </c>
    </row>
    <row r="112" spans="1:52" ht="50.1" customHeight="1" x14ac:dyDescent="0.2">
      <c r="A112" s="5">
        <v>105</v>
      </c>
      <c r="B112" s="5">
        <v>4</v>
      </c>
      <c r="C112" s="10" t="s">
        <v>457</v>
      </c>
      <c r="D112" s="10" t="s">
        <v>140</v>
      </c>
      <c r="E112" s="5" t="s">
        <v>449</v>
      </c>
      <c r="F112" s="8">
        <f>IF(IF(AE112="NA",AC112,AE112)&gt;Assumptions!$B$11,0,1)</f>
        <v>1</v>
      </c>
      <c r="G112" s="8">
        <f t="shared" si="9"/>
        <v>0</v>
      </c>
      <c r="H112" s="8">
        <f>IF(IF(AI112="NA",AG112,AI112)&gt;Assumptions!$B$11,0,1)</f>
        <v>1</v>
      </c>
      <c r="I112" s="6">
        <f t="shared" si="10"/>
        <v>800</v>
      </c>
      <c r="J112" s="8">
        <f>IF(IF(AM112="NA",AK112,AM112)&gt;Assumptions!$B$11,0,1)</f>
        <v>1</v>
      </c>
      <c r="K112" s="6">
        <f t="shared" si="11"/>
        <v>1200</v>
      </c>
      <c r="L112" s="5">
        <f t="shared" si="12"/>
        <v>5</v>
      </c>
      <c r="M112" s="5">
        <v>0</v>
      </c>
      <c r="N112" s="34">
        <f t="shared" si="13"/>
        <v>1</v>
      </c>
      <c r="O112" s="10" t="s">
        <v>506</v>
      </c>
      <c r="Q112" s="5" t="s">
        <v>478</v>
      </c>
      <c r="R112" s="9">
        <v>95</v>
      </c>
      <c r="S112" s="9" t="s">
        <v>416</v>
      </c>
      <c r="T112" s="9" t="s">
        <v>283</v>
      </c>
      <c r="V112" s="17"/>
      <c r="X112" s="9" t="s">
        <v>61</v>
      </c>
      <c r="Y112" s="14" t="s">
        <v>523</v>
      </c>
      <c r="Z112" s="7">
        <v>2673</v>
      </c>
      <c r="AA112" s="26">
        <f t="shared" si="15"/>
        <v>0</v>
      </c>
      <c r="AB112" s="5" t="s">
        <v>60</v>
      </c>
      <c r="AC112" s="5">
        <f>ROUNDUP(Z112*Assumptions!$B$13/Assumptions!$B$10,0)</f>
        <v>1</v>
      </c>
      <c r="AD112" s="6">
        <f>AC112*Assumptions!$B$9</f>
        <v>400</v>
      </c>
      <c r="AE112" s="5" t="s">
        <v>60</v>
      </c>
      <c r="AF112" s="6" t="s">
        <v>60</v>
      </c>
      <c r="AG112" s="5">
        <f>ROUNDUP(Z112*Assumptions!$B$15/Assumptions!$B$10,0)</f>
        <v>1</v>
      </c>
      <c r="AH112" s="6">
        <f>AG112*Assumptions!$B$9</f>
        <v>400</v>
      </c>
      <c r="AI112" s="5" t="s">
        <v>60</v>
      </c>
      <c r="AJ112" s="6" t="s">
        <v>60</v>
      </c>
      <c r="AK112" s="5">
        <f>ROUNDUP(Z112*Assumptions!$B$16/Assumptions!$B$10,0)</f>
        <v>1</v>
      </c>
      <c r="AL112" s="6">
        <f>AK112*Assumptions!$B$9</f>
        <v>400</v>
      </c>
      <c r="AM112" s="5" t="s">
        <v>60</v>
      </c>
      <c r="AN112" s="6" t="s">
        <v>60</v>
      </c>
      <c r="AQ112" s="5">
        <f t="shared" si="14"/>
        <v>1</v>
      </c>
      <c r="AR112" s="5">
        <f>IF(R112&gt;9,Assumptions!$B$18,0)</f>
        <v>1</v>
      </c>
      <c r="AS112" s="5">
        <f>IF(OR(T112="se",T112="s"),Assumptions!$B$19,0)</f>
        <v>1</v>
      </c>
      <c r="AT112" s="5">
        <f>IF(ISBLANK(V112),0,Assumptions!$B$20)</f>
        <v>0</v>
      </c>
      <c r="AU112" s="5">
        <f>IF(W112&gt;0,Assumptions!$B$21,0)</f>
        <v>0</v>
      </c>
      <c r="AV112" s="5">
        <f>IF(OR(COUNT(SEARCH({"ih","ie"},D112)),COUNT(SEARCH({"profile","income","lim","lico","mbm"},O112))),Assumptions!$B$22,0)</f>
        <v>1</v>
      </c>
      <c r="AW112" s="5">
        <f>IF(OR(COUNT(SEARCH({"hsc","ih","sdc"},D112)),COUNT(SEARCH({"profile","dwelling","housing","construction","rooms","owner","rent"},O112))),Assumptions!$B$23,0)</f>
        <v>1</v>
      </c>
      <c r="AX112" s="5">
        <f>IF(OR(COUNT(SEARCH({"ied","ic","evm"},D112)),COUNT(SEARCH({"profile","immigr","birth","visible","citizen","generation"},O112))),1,0)</f>
        <v>0</v>
      </c>
      <c r="AY112" s="5">
        <f>IF(OR(COUNT(SEARCH({"fh","fhm","ms"},D112)),COUNT(SEARCH({"profile","common-law","marital","family","parent","child","same sex","living alone","household size"},O112))),Assumptions!$B$25,0)</f>
        <v>0</v>
      </c>
      <c r="AZ112" s="5">
        <f>IF(OR(COUNT(SEARCH({"as"},D112)),COUNT(SEARCH({"profile","age","elderly","child","senior"},O112))),Assumptions!$B$26,0)</f>
        <v>1</v>
      </c>
    </row>
    <row r="113" spans="1:52" ht="50.1" customHeight="1" x14ac:dyDescent="0.2">
      <c r="A113" s="5">
        <v>106</v>
      </c>
      <c r="B113" s="5">
        <v>4</v>
      </c>
      <c r="C113" s="10" t="s">
        <v>457</v>
      </c>
      <c r="D113" s="10" t="s">
        <v>140</v>
      </c>
      <c r="E113" s="5" t="s">
        <v>450</v>
      </c>
      <c r="F113" s="8">
        <f>IF(IF(AE113="NA",AC113,AE113)&gt;Assumptions!$B$11,0,1)</f>
        <v>1</v>
      </c>
      <c r="G113" s="8">
        <f t="shared" si="9"/>
        <v>0</v>
      </c>
      <c r="H113" s="8">
        <f>IF(IF(AI113="NA",AG113,AI113)&gt;Assumptions!$B$11,0,1)</f>
        <v>1</v>
      </c>
      <c r="I113" s="6">
        <f t="shared" si="10"/>
        <v>800</v>
      </c>
      <c r="J113" s="8">
        <f>IF(IF(AM113="NA",AK113,AM113)&gt;Assumptions!$B$11,0,1)</f>
        <v>1</v>
      </c>
      <c r="K113" s="6">
        <f t="shared" si="11"/>
        <v>1200</v>
      </c>
      <c r="L113" s="5">
        <f t="shared" si="12"/>
        <v>5</v>
      </c>
      <c r="M113" s="5">
        <v>0</v>
      </c>
      <c r="N113" s="34">
        <f t="shared" si="13"/>
        <v>1</v>
      </c>
      <c r="O113" s="10" t="s">
        <v>507</v>
      </c>
      <c r="Q113" s="5" t="s">
        <v>479</v>
      </c>
      <c r="R113" s="9">
        <v>58</v>
      </c>
      <c r="S113" s="9" t="s">
        <v>416</v>
      </c>
      <c r="T113" s="9" t="s">
        <v>283</v>
      </c>
      <c r="V113" s="17"/>
      <c r="X113" s="9" t="s">
        <v>61</v>
      </c>
      <c r="Y113" s="14" t="s">
        <v>524</v>
      </c>
      <c r="Z113" s="7">
        <v>990</v>
      </c>
      <c r="AA113" s="26">
        <f t="shared" si="15"/>
        <v>0</v>
      </c>
      <c r="AB113" s="5" t="s">
        <v>60</v>
      </c>
      <c r="AC113" s="5">
        <f>ROUNDUP(Z113*Assumptions!$B$13/Assumptions!$B$10,0)</f>
        <v>1</v>
      </c>
      <c r="AD113" s="6">
        <f>AC113*Assumptions!$B$9</f>
        <v>400</v>
      </c>
      <c r="AE113" s="5" t="s">
        <v>60</v>
      </c>
      <c r="AF113" s="6" t="s">
        <v>60</v>
      </c>
      <c r="AG113" s="5">
        <f>ROUNDUP(Z113*Assumptions!$B$15/Assumptions!$B$10,0)</f>
        <v>1</v>
      </c>
      <c r="AH113" s="6">
        <f>AG113*Assumptions!$B$9</f>
        <v>400</v>
      </c>
      <c r="AI113" s="5" t="s">
        <v>60</v>
      </c>
      <c r="AJ113" s="6" t="s">
        <v>60</v>
      </c>
      <c r="AK113" s="5">
        <f>ROUNDUP(Z113*Assumptions!$B$16/Assumptions!$B$10,0)</f>
        <v>1</v>
      </c>
      <c r="AL113" s="6">
        <f>AK113*Assumptions!$B$9</f>
        <v>400</v>
      </c>
      <c r="AM113" s="5" t="s">
        <v>60</v>
      </c>
      <c r="AN113" s="6" t="s">
        <v>60</v>
      </c>
      <c r="AQ113" s="5">
        <f t="shared" si="14"/>
        <v>1</v>
      </c>
      <c r="AR113" s="5">
        <f>IF(R113&gt;9,Assumptions!$B$18,0)</f>
        <v>1</v>
      </c>
      <c r="AS113" s="5">
        <f>IF(OR(T113="se",T113="s"),Assumptions!$B$19,0)</f>
        <v>1</v>
      </c>
      <c r="AT113" s="5">
        <f>IF(ISBLANK(V113),0,Assumptions!$B$20)</f>
        <v>0</v>
      </c>
      <c r="AU113" s="5">
        <f>IF(W113&gt;0,Assumptions!$B$21,0)</f>
        <v>0</v>
      </c>
      <c r="AV113" s="5">
        <f>IF(OR(COUNT(SEARCH({"ih","ie"},D113)),COUNT(SEARCH({"profile","income","lim","lico","mbm"},O113))),Assumptions!$B$22,0)</f>
        <v>1</v>
      </c>
      <c r="AW113" s="5">
        <f>IF(OR(COUNT(SEARCH({"hsc","ih","sdc"},D113)),COUNT(SEARCH({"profile","dwelling","housing","construction","rooms","owner","rent"},O113))),Assumptions!$B$23,0)</f>
        <v>1</v>
      </c>
      <c r="AX113" s="5">
        <f>IF(OR(COUNT(SEARCH({"ied","ic","evm"},D113)),COUNT(SEARCH({"profile","immigr","birth","visible","citizen","generation"},O113))),1,0)</f>
        <v>0</v>
      </c>
      <c r="AY113" s="5">
        <f>IF(OR(COUNT(SEARCH({"fh","fhm","ms"},D113)),COUNT(SEARCH({"profile","common-law","marital","family","parent","child","same sex","living alone","household size"},O113))),Assumptions!$B$25,0)</f>
        <v>0</v>
      </c>
      <c r="AZ113" s="5">
        <f>IF(OR(COUNT(SEARCH({"as"},D113)),COUNT(SEARCH({"profile","age","elderly","child","senior"},O113))),Assumptions!$B$26,0)</f>
        <v>1</v>
      </c>
    </row>
    <row r="114" spans="1:52" ht="50.1" customHeight="1" x14ac:dyDescent="0.2">
      <c r="A114" s="5">
        <v>107</v>
      </c>
      <c r="B114" s="5">
        <v>4</v>
      </c>
      <c r="C114" s="10" t="s">
        <v>457</v>
      </c>
      <c r="D114" s="10" t="s">
        <v>140</v>
      </c>
      <c r="E114" s="5" t="s">
        <v>451</v>
      </c>
      <c r="F114" s="8">
        <f>IF(IF(AE114="NA",AC114,AE114)&gt;Assumptions!$B$11,0,1)</f>
        <v>1</v>
      </c>
      <c r="G114" s="8">
        <f t="shared" si="9"/>
        <v>0</v>
      </c>
      <c r="H114" s="8">
        <f>IF(IF(AI114="NA",AG114,AI114)&gt;Assumptions!$B$11,0,1)</f>
        <v>1</v>
      </c>
      <c r="I114" s="6">
        <f t="shared" si="10"/>
        <v>1200</v>
      </c>
      <c r="J114" s="8">
        <f>IF(IF(AM114="NA",AK114,AM114)&gt;Assumptions!$B$11,0,1)</f>
        <v>1</v>
      </c>
      <c r="K114" s="6">
        <f t="shared" si="11"/>
        <v>1600</v>
      </c>
      <c r="L114" s="5">
        <f t="shared" si="12"/>
        <v>6</v>
      </c>
      <c r="M114" s="5">
        <v>0</v>
      </c>
      <c r="N114" s="34">
        <f t="shared" si="13"/>
        <v>1</v>
      </c>
      <c r="O114" s="10" t="s">
        <v>508</v>
      </c>
      <c r="Q114" s="5" t="s">
        <v>480</v>
      </c>
      <c r="R114" s="9">
        <v>58</v>
      </c>
      <c r="S114" s="9" t="s">
        <v>416</v>
      </c>
      <c r="T114" s="9" t="s">
        <v>283</v>
      </c>
      <c r="V114" s="17"/>
      <c r="X114" s="9" t="s">
        <v>61</v>
      </c>
      <c r="Y114" s="14" t="s">
        <v>380</v>
      </c>
      <c r="Z114" s="7">
        <v>13500</v>
      </c>
      <c r="AA114" s="26">
        <f t="shared" si="15"/>
        <v>0</v>
      </c>
      <c r="AB114" s="5" t="s">
        <v>60</v>
      </c>
      <c r="AC114" s="5">
        <f>ROUNDUP(Z114*Assumptions!$B$13/Assumptions!$B$10,0)</f>
        <v>2</v>
      </c>
      <c r="AD114" s="6">
        <f>AC114*Assumptions!$B$9</f>
        <v>800</v>
      </c>
      <c r="AE114" s="5" t="s">
        <v>60</v>
      </c>
      <c r="AF114" s="6" t="s">
        <v>60</v>
      </c>
      <c r="AG114" s="5">
        <f>ROUNDUP(Z114*Assumptions!$B$15/Assumptions!$B$10,0)</f>
        <v>1</v>
      </c>
      <c r="AH114" s="6">
        <f>AG114*Assumptions!$B$9</f>
        <v>400</v>
      </c>
      <c r="AI114" s="5" t="s">
        <v>60</v>
      </c>
      <c r="AJ114" s="6" t="s">
        <v>60</v>
      </c>
      <c r="AK114" s="5">
        <f>ROUNDUP(Z114*Assumptions!$B$16/Assumptions!$B$10,0)</f>
        <v>1</v>
      </c>
      <c r="AL114" s="6">
        <f>AK114*Assumptions!$B$9</f>
        <v>400</v>
      </c>
      <c r="AM114" s="5" t="s">
        <v>60</v>
      </c>
      <c r="AN114" s="6" t="s">
        <v>60</v>
      </c>
      <c r="AQ114" s="5">
        <f t="shared" si="14"/>
        <v>1</v>
      </c>
      <c r="AR114" s="5">
        <f>IF(R114&gt;9,Assumptions!$B$18,0)</f>
        <v>1</v>
      </c>
      <c r="AS114" s="5">
        <f>IF(OR(T114="se",T114="s"),Assumptions!$B$19,0)</f>
        <v>1</v>
      </c>
      <c r="AT114" s="5">
        <f>IF(ISBLANK(V114),0,Assumptions!$B$20)</f>
        <v>0</v>
      </c>
      <c r="AU114" s="5">
        <f>IF(W114&gt;0,Assumptions!$B$21,0)</f>
        <v>0</v>
      </c>
      <c r="AV114" s="5">
        <f>IF(OR(COUNT(SEARCH({"ih","ie"},D114)),COUNT(SEARCH({"profile","income","lim","lico","mbm"},O114))),Assumptions!$B$22,0)</f>
        <v>1</v>
      </c>
      <c r="AW114" s="5">
        <f>IF(OR(COUNT(SEARCH({"hsc","ih","sdc"},D114)),COUNT(SEARCH({"profile","dwelling","housing","construction","rooms","owner","rent"},O114))),Assumptions!$B$23,0)</f>
        <v>1</v>
      </c>
      <c r="AX114" s="5">
        <f>IF(OR(COUNT(SEARCH({"ied","ic","evm"},D114)),COUNT(SEARCH({"profile","immigr","birth","visible","citizen","generation"},O114))),1,0)</f>
        <v>0</v>
      </c>
      <c r="AY114" s="5">
        <f>IF(OR(COUNT(SEARCH({"fh","fhm","ms"},D114)),COUNT(SEARCH({"profile","common-law","marital","family","parent","child","same sex","living alone","household size"},O114))),Assumptions!$B$25,0)</f>
        <v>1</v>
      </c>
      <c r="AZ114" s="5">
        <f>IF(OR(COUNT(SEARCH({"as"},D114)),COUNT(SEARCH({"profile","age","elderly","child","senior"},O114))),Assumptions!$B$26,0)</f>
        <v>1</v>
      </c>
    </row>
    <row r="115" spans="1:52" ht="50.1" customHeight="1" x14ac:dyDescent="0.2">
      <c r="A115" s="5">
        <v>108</v>
      </c>
      <c r="B115" s="5">
        <v>4</v>
      </c>
      <c r="C115" s="10" t="s">
        <v>457</v>
      </c>
      <c r="D115" s="10" t="s">
        <v>140</v>
      </c>
      <c r="E115" s="5" t="s">
        <v>452</v>
      </c>
      <c r="F115" s="8">
        <f>IF(IF(AE115="NA",AC115,AE115)&gt;Assumptions!$B$11,0,1)</f>
        <v>1</v>
      </c>
      <c r="G115" s="8">
        <f t="shared" si="9"/>
        <v>0</v>
      </c>
      <c r="H115" s="8">
        <f>IF(IF(AI115="NA",AG115,AI115)&gt;Assumptions!$B$11,0,1)</f>
        <v>1</v>
      </c>
      <c r="I115" s="6">
        <f t="shared" si="10"/>
        <v>800</v>
      </c>
      <c r="J115" s="8">
        <f>IF(IF(AM115="NA",AK115,AM115)&gt;Assumptions!$B$11,0,1)</f>
        <v>1</v>
      </c>
      <c r="K115" s="6">
        <f t="shared" si="11"/>
        <v>1200</v>
      </c>
      <c r="L115" s="5">
        <f t="shared" si="12"/>
        <v>6</v>
      </c>
      <c r="M115" s="5">
        <v>0</v>
      </c>
      <c r="N115" s="34">
        <f t="shared" si="13"/>
        <v>1</v>
      </c>
      <c r="O115" s="10" t="s">
        <v>509</v>
      </c>
      <c r="Q115" s="5" t="s">
        <v>481</v>
      </c>
      <c r="R115" s="9">
        <v>65</v>
      </c>
      <c r="S115" s="9" t="s">
        <v>416</v>
      </c>
      <c r="T115" s="9" t="s">
        <v>283</v>
      </c>
      <c r="V115" s="17"/>
      <c r="X115" s="9" t="s">
        <v>61</v>
      </c>
      <c r="Y115" s="14" t="s">
        <v>380</v>
      </c>
      <c r="Z115" s="7">
        <v>1980</v>
      </c>
      <c r="AA115" s="26">
        <f t="shared" si="15"/>
        <v>0</v>
      </c>
      <c r="AB115" s="5" t="s">
        <v>60</v>
      </c>
      <c r="AC115" s="5">
        <f>ROUNDUP(Z115*Assumptions!$B$13/Assumptions!$B$10,0)</f>
        <v>1</v>
      </c>
      <c r="AD115" s="6">
        <f>AC115*Assumptions!$B$9</f>
        <v>400</v>
      </c>
      <c r="AE115" s="5" t="s">
        <v>60</v>
      </c>
      <c r="AF115" s="6" t="s">
        <v>60</v>
      </c>
      <c r="AG115" s="5">
        <f>ROUNDUP(Z115*Assumptions!$B$15/Assumptions!$B$10,0)</f>
        <v>1</v>
      </c>
      <c r="AH115" s="6">
        <f>AG115*Assumptions!$B$9</f>
        <v>400</v>
      </c>
      <c r="AI115" s="5" t="s">
        <v>60</v>
      </c>
      <c r="AJ115" s="6" t="s">
        <v>60</v>
      </c>
      <c r="AK115" s="5">
        <f>ROUNDUP(Z115*Assumptions!$B$16/Assumptions!$B$10,0)</f>
        <v>1</v>
      </c>
      <c r="AL115" s="6">
        <f>AK115*Assumptions!$B$9</f>
        <v>400</v>
      </c>
      <c r="AM115" s="5" t="s">
        <v>60</v>
      </c>
      <c r="AN115" s="6" t="s">
        <v>60</v>
      </c>
      <c r="AQ115" s="5">
        <f t="shared" si="14"/>
        <v>1</v>
      </c>
      <c r="AR115" s="5">
        <f>IF(R115&gt;9,Assumptions!$B$18,0)</f>
        <v>1</v>
      </c>
      <c r="AS115" s="5">
        <f>IF(OR(T115="se",T115="s"),Assumptions!$B$19,0)</f>
        <v>1</v>
      </c>
      <c r="AT115" s="5">
        <f>IF(ISBLANK(V115),0,Assumptions!$B$20)</f>
        <v>0</v>
      </c>
      <c r="AU115" s="5">
        <f>IF(W115&gt;0,Assumptions!$B$21,0)</f>
        <v>0</v>
      </c>
      <c r="AV115" s="5">
        <f>IF(OR(COUNT(SEARCH({"ih","ie"},D115)),COUNT(SEARCH({"profile","income","lim","lico","mbm"},O115))),Assumptions!$B$22,0)</f>
        <v>1</v>
      </c>
      <c r="AW115" s="5">
        <f>IF(OR(COUNT(SEARCH({"hsc","ih","sdc"},D115)),COUNT(SEARCH({"profile","dwelling","housing","construction","rooms","owner","rent"},O115))),Assumptions!$B$23,0)</f>
        <v>1</v>
      </c>
      <c r="AX115" s="5">
        <f>IF(OR(COUNT(SEARCH({"ied","ic","evm"},D115)),COUNT(SEARCH({"profile","immigr","birth","visible","citizen","generation"},O115))),1,0)</f>
        <v>0</v>
      </c>
      <c r="AY115" s="5">
        <f>IF(OR(COUNT(SEARCH({"fh","fhm","ms"},D115)),COUNT(SEARCH({"profile","common-law","marital","family","parent","child","same sex","living alone","household size"},O115))),Assumptions!$B$25,0)</f>
        <v>1</v>
      </c>
      <c r="AZ115" s="5">
        <f>IF(OR(COUNT(SEARCH({"as"},D115)),COUNT(SEARCH({"profile","age","elderly","child","senior"},O115))),Assumptions!$B$26,0)</f>
        <v>1</v>
      </c>
    </row>
    <row r="116" spans="1:52" ht="50.1" customHeight="1" x14ac:dyDescent="0.2">
      <c r="A116" s="5">
        <v>109</v>
      </c>
      <c r="B116" s="5">
        <v>4</v>
      </c>
      <c r="C116" s="10" t="s">
        <v>457</v>
      </c>
      <c r="D116" s="10" t="s">
        <v>140</v>
      </c>
      <c r="E116" s="5" t="s">
        <v>453</v>
      </c>
      <c r="F116" s="8">
        <f>IF(IF(AE116="NA",AC116,AE116)&gt;Assumptions!$B$11,0,1)</f>
        <v>1</v>
      </c>
      <c r="G116" s="8">
        <f t="shared" si="9"/>
        <v>0</v>
      </c>
      <c r="H116" s="8">
        <f>IF(IF(AI116="NA",AG116,AI116)&gt;Assumptions!$B$11,0,1)</f>
        <v>1</v>
      </c>
      <c r="I116" s="6">
        <f t="shared" si="10"/>
        <v>800</v>
      </c>
      <c r="J116" s="8">
        <f>IF(IF(AM116="NA",AK116,AM116)&gt;Assumptions!$B$11,0,1)</f>
        <v>1</v>
      </c>
      <c r="K116" s="6">
        <f t="shared" si="11"/>
        <v>1200</v>
      </c>
      <c r="L116" s="5">
        <f t="shared" si="12"/>
        <v>5</v>
      </c>
      <c r="M116" s="5">
        <v>0</v>
      </c>
      <c r="N116" s="34">
        <f t="shared" si="13"/>
        <v>1</v>
      </c>
      <c r="O116" s="10" t="s">
        <v>520</v>
      </c>
      <c r="Q116" s="5" t="s">
        <v>482</v>
      </c>
      <c r="R116" s="9">
        <v>63</v>
      </c>
      <c r="S116" s="9" t="s">
        <v>416</v>
      </c>
      <c r="T116" s="9" t="s">
        <v>283</v>
      </c>
      <c r="V116" s="17"/>
      <c r="X116" s="9" t="s">
        <v>61</v>
      </c>
      <c r="Y116" s="14" t="s">
        <v>524</v>
      </c>
      <c r="Z116" s="7">
        <v>7425</v>
      </c>
      <c r="AA116" s="26">
        <f t="shared" si="15"/>
        <v>0</v>
      </c>
      <c r="AB116" s="5" t="s">
        <v>60</v>
      </c>
      <c r="AC116" s="5">
        <f>ROUNDUP(Z116*Assumptions!$B$13/Assumptions!$B$10,0)</f>
        <v>1</v>
      </c>
      <c r="AD116" s="6">
        <f>AC116*Assumptions!$B$9</f>
        <v>400</v>
      </c>
      <c r="AE116" s="5" t="s">
        <v>60</v>
      </c>
      <c r="AF116" s="6" t="s">
        <v>60</v>
      </c>
      <c r="AG116" s="5">
        <f>ROUNDUP(Z116*Assumptions!$B$15/Assumptions!$B$10,0)</f>
        <v>1</v>
      </c>
      <c r="AH116" s="6">
        <f>AG116*Assumptions!$B$9</f>
        <v>400</v>
      </c>
      <c r="AI116" s="5" t="s">
        <v>60</v>
      </c>
      <c r="AJ116" s="6" t="s">
        <v>60</v>
      </c>
      <c r="AK116" s="5">
        <f>ROUNDUP(Z116*Assumptions!$B$16/Assumptions!$B$10,0)</f>
        <v>1</v>
      </c>
      <c r="AL116" s="6">
        <f>AK116*Assumptions!$B$9</f>
        <v>400</v>
      </c>
      <c r="AM116" s="5" t="s">
        <v>60</v>
      </c>
      <c r="AN116" s="6" t="s">
        <v>60</v>
      </c>
      <c r="AQ116" s="5">
        <f t="shared" si="14"/>
        <v>1</v>
      </c>
      <c r="AR116" s="5">
        <f>IF(R116&gt;9,Assumptions!$B$18,0)</f>
        <v>1</v>
      </c>
      <c r="AS116" s="5">
        <f>IF(OR(T116="se",T116="s"),Assumptions!$B$19,0)</f>
        <v>1</v>
      </c>
      <c r="AT116" s="5">
        <f>IF(ISBLANK(V116),0,Assumptions!$B$20)</f>
        <v>0</v>
      </c>
      <c r="AU116" s="5">
        <f>IF(W116&gt;0,Assumptions!$B$21,0)</f>
        <v>0</v>
      </c>
      <c r="AV116" s="5">
        <f>IF(OR(COUNT(SEARCH({"ih","ie"},D116)),COUNT(SEARCH({"profile","income","lim","lico","mbm"},O116))),Assumptions!$B$22,0)</f>
        <v>1</v>
      </c>
      <c r="AW116" s="5">
        <f>IF(OR(COUNT(SEARCH({"hsc","ih","sdc"},D116)),COUNT(SEARCH({"profile","dwelling","housing","construction","rooms","owner","rent"},O116))),Assumptions!$B$23,0)</f>
        <v>1</v>
      </c>
      <c r="AX116" s="5">
        <f>IF(OR(COUNT(SEARCH({"ied","ic","evm"},D116)),COUNT(SEARCH({"profile","immigr","birth","visible","citizen","generation"},O116))),1,0)</f>
        <v>0</v>
      </c>
      <c r="AY116" s="5">
        <f>IF(OR(COUNT(SEARCH({"fh","fhm","ms"},D116)),COUNT(SEARCH({"profile","common-law","marital","family","parent","child","same sex","living alone","household size"},O116))),Assumptions!$B$25,0)</f>
        <v>0</v>
      </c>
      <c r="AZ116" s="5">
        <f>IF(OR(COUNT(SEARCH({"as"},D116)),COUNT(SEARCH({"profile","age","elderly","child","senior"},O116))),Assumptions!$B$26,0)</f>
        <v>1</v>
      </c>
    </row>
    <row r="117" spans="1:52" ht="50.1" customHeight="1" x14ac:dyDescent="0.2">
      <c r="A117" s="5">
        <v>110</v>
      </c>
      <c r="B117" s="5">
        <v>4</v>
      </c>
      <c r="C117" s="10" t="s">
        <v>457</v>
      </c>
      <c r="D117" s="10" t="s">
        <v>140</v>
      </c>
      <c r="E117" s="5" t="s">
        <v>454</v>
      </c>
      <c r="F117" s="8">
        <f>IF(IF(AE117="NA",AC117,AE117)&gt;Assumptions!$B$11,0,1)</f>
        <v>1</v>
      </c>
      <c r="G117" s="8">
        <f t="shared" si="9"/>
        <v>0</v>
      </c>
      <c r="H117" s="8">
        <f>IF(IF(AI117="NA",AG117,AI117)&gt;Assumptions!$B$11,0,1)</f>
        <v>1</v>
      </c>
      <c r="I117" s="6">
        <f t="shared" si="10"/>
        <v>800</v>
      </c>
      <c r="J117" s="8">
        <f>IF(IF(AM117="NA",AK117,AM117)&gt;Assumptions!$B$11,0,1)</f>
        <v>1</v>
      </c>
      <c r="K117" s="6">
        <f t="shared" si="11"/>
        <v>1200</v>
      </c>
      <c r="L117" s="5">
        <f t="shared" si="12"/>
        <v>5</v>
      </c>
      <c r="M117" s="5">
        <v>0</v>
      </c>
      <c r="N117" s="34">
        <f t="shared" si="13"/>
        <v>1</v>
      </c>
      <c r="O117" s="10" t="s">
        <v>510</v>
      </c>
      <c r="Q117" s="5" t="s">
        <v>483</v>
      </c>
      <c r="R117" s="9">
        <v>62</v>
      </c>
      <c r="S117" s="9" t="s">
        <v>416</v>
      </c>
      <c r="T117" s="9" t="s">
        <v>283</v>
      </c>
      <c r="V117" s="17"/>
      <c r="X117" s="9" t="s">
        <v>61</v>
      </c>
      <c r="Y117" s="14" t="s">
        <v>524</v>
      </c>
      <c r="Z117" s="7">
        <v>1089</v>
      </c>
      <c r="AA117" s="26">
        <f t="shared" si="15"/>
        <v>0</v>
      </c>
      <c r="AB117" s="5" t="s">
        <v>60</v>
      </c>
      <c r="AC117" s="5">
        <f>ROUNDUP(Z117*Assumptions!$B$13/Assumptions!$B$10,0)</f>
        <v>1</v>
      </c>
      <c r="AD117" s="6">
        <f>AC117*Assumptions!$B$9</f>
        <v>400</v>
      </c>
      <c r="AE117" s="5" t="s">
        <v>60</v>
      </c>
      <c r="AF117" s="6" t="s">
        <v>60</v>
      </c>
      <c r="AG117" s="5">
        <f>ROUNDUP(Z117*Assumptions!$B$15/Assumptions!$B$10,0)</f>
        <v>1</v>
      </c>
      <c r="AH117" s="6">
        <f>AG117*Assumptions!$B$9</f>
        <v>400</v>
      </c>
      <c r="AI117" s="5" t="s">
        <v>60</v>
      </c>
      <c r="AJ117" s="6" t="s">
        <v>60</v>
      </c>
      <c r="AK117" s="5">
        <f>ROUNDUP(Z117*Assumptions!$B$16/Assumptions!$B$10,0)</f>
        <v>1</v>
      </c>
      <c r="AL117" s="6">
        <f>AK117*Assumptions!$B$9</f>
        <v>400</v>
      </c>
      <c r="AM117" s="5" t="s">
        <v>60</v>
      </c>
      <c r="AN117" s="6" t="s">
        <v>60</v>
      </c>
      <c r="AQ117" s="5">
        <f t="shared" si="14"/>
        <v>1</v>
      </c>
      <c r="AR117" s="5">
        <f>IF(R117&gt;9,Assumptions!$B$18,0)</f>
        <v>1</v>
      </c>
      <c r="AS117" s="5">
        <f>IF(OR(T117="se",T117="s"),Assumptions!$B$19,0)</f>
        <v>1</v>
      </c>
      <c r="AT117" s="5">
        <f>IF(ISBLANK(V117),0,Assumptions!$B$20)</f>
        <v>0</v>
      </c>
      <c r="AU117" s="5">
        <f>IF(W117&gt;0,Assumptions!$B$21,0)</f>
        <v>0</v>
      </c>
      <c r="AV117" s="5">
        <f>IF(OR(COUNT(SEARCH({"ih","ie"},D117)),COUNT(SEARCH({"profile","income","lim","lico","mbm"},O117))),Assumptions!$B$22,0)</f>
        <v>1</v>
      </c>
      <c r="AW117" s="5">
        <f>IF(OR(COUNT(SEARCH({"hsc","ih","sdc"},D117)),COUNT(SEARCH({"profile","dwelling","housing","construction","rooms","owner","rent"},O117))),Assumptions!$B$23,0)</f>
        <v>1</v>
      </c>
      <c r="AX117" s="5">
        <f>IF(OR(COUNT(SEARCH({"ied","ic","evm"},D117)),COUNT(SEARCH({"profile","immigr","birth","visible","citizen","generation"},O117))),1,0)</f>
        <v>0</v>
      </c>
      <c r="AY117" s="5">
        <f>IF(OR(COUNT(SEARCH({"fh","fhm","ms"},D117)),COUNT(SEARCH({"profile","common-law","marital","family","parent","child","same sex","living alone","household size"},O117))),Assumptions!$B$25,0)</f>
        <v>0</v>
      </c>
      <c r="AZ117" s="5">
        <f>IF(OR(COUNT(SEARCH({"as"},D117)),COUNT(SEARCH({"profile","age","elderly","child","senior"},O117))),Assumptions!$B$26,0)</f>
        <v>1</v>
      </c>
    </row>
    <row r="118" spans="1:52" ht="50.1" customHeight="1" x14ac:dyDescent="0.2">
      <c r="A118" s="5">
        <v>111</v>
      </c>
      <c r="B118" s="5">
        <v>4</v>
      </c>
      <c r="C118" s="10" t="s">
        <v>457</v>
      </c>
      <c r="D118" s="10" t="s">
        <v>140</v>
      </c>
      <c r="E118" s="5" t="s">
        <v>455</v>
      </c>
      <c r="F118" s="8">
        <f>IF(IF(AE118="NA",AC118,AE118)&gt;Assumptions!$B$11,0,1)</f>
        <v>1</v>
      </c>
      <c r="G118" s="8">
        <f t="shared" si="9"/>
        <v>0</v>
      </c>
      <c r="H118" s="8">
        <f>IF(IF(AI118="NA",AG118,AI118)&gt;Assumptions!$B$11,0,1)</f>
        <v>1</v>
      </c>
      <c r="I118" s="6">
        <f t="shared" si="10"/>
        <v>800</v>
      </c>
      <c r="J118" s="8">
        <f>IF(IF(AM118="NA",AK118,AM118)&gt;Assumptions!$B$11,0,1)</f>
        <v>1</v>
      </c>
      <c r="K118" s="6">
        <f t="shared" si="11"/>
        <v>1200</v>
      </c>
      <c r="L118" s="5">
        <f t="shared" si="12"/>
        <v>5</v>
      </c>
      <c r="M118" s="5">
        <v>0</v>
      </c>
      <c r="N118" s="34">
        <f t="shared" si="13"/>
        <v>1</v>
      </c>
      <c r="O118" s="10" t="s">
        <v>511</v>
      </c>
      <c r="Q118" s="5" t="s">
        <v>484</v>
      </c>
      <c r="R118" s="9">
        <v>104</v>
      </c>
      <c r="S118" s="9" t="s">
        <v>416</v>
      </c>
      <c r="T118" s="9" t="s">
        <v>283</v>
      </c>
      <c r="V118" s="17"/>
      <c r="X118" s="9" t="s">
        <v>61</v>
      </c>
      <c r="Y118" s="14" t="s">
        <v>525</v>
      </c>
      <c r="Z118" s="7">
        <v>1539</v>
      </c>
      <c r="AA118" s="26">
        <f t="shared" si="15"/>
        <v>0</v>
      </c>
      <c r="AB118" s="5" t="s">
        <v>60</v>
      </c>
      <c r="AC118" s="5">
        <f>ROUNDUP(Z118*Assumptions!$B$13/Assumptions!$B$10,0)</f>
        <v>1</v>
      </c>
      <c r="AD118" s="6">
        <f>AC118*Assumptions!$B$9</f>
        <v>400</v>
      </c>
      <c r="AE118" s="5" t="s">
        <v>60</v>
      </c>
      <c r="AF118" s="6" t="s">
        <v>60</v>
      </c>
      <c r="AG118" s="5">
        <f>ROUNDUP(Z118*Assumptions!$B$15/Assumptions!$B$10,0)</f>
        <v>1</v>
      </c>
      <c r="AH118" s="6">
        <f>AG118*Assumptions!$B$9</f>
        <v>400</v>
      </c>
      <c r="AI118" s="5" t="s">
        <v>60</v>
      </c>
      <c r="AJ118" s="6" t="s">
        <v>60</v>
      </c>
      <c r="AK118" s="5">
        <f>ROUNDUP(Z118*Assumptions!$B$16/Assumptions!$B$10,0)</f>
        <v>1</v>
      </c>
      <c r="AL118" s="6">
        <f>AK118*Assumptions!$B$9</f>
        <v>400</v>
      </c>
      <c r="AM118" s="5" t="s">
        <v>60</v>
      </c>
      <c r="AN118" s="6" t="s">
        <v>60</v>
      </c>
      <c r="AQ118" s="5">
        <f t="shared" si="14"/>
        <v>1</v>
      </c>
      <c r="AR118" s="5">
        <f>IF(R118&gt;9,Assumptions!$B$18,0)</f>
        <v>1</v>
      </c>
      <c r="AS118" s="5">
        <f>IF(OR(T118="se",T118="s"),Assumptions!$B$19,0)</f>
        <v>1</v>
      </c>
      <c r="AT118" s="5">
        <f>IF(ISBLANK(V118),0,Assumptions!$B$20)</f>
        <v>0</v>
      </c>
      <c r="AU118" s="5">
        <f>IF(W118&gt;0,Assumptions!$B$21,0)</f>
        <v>0</v>
      </c>
      <c r="AV118" s="5">
        <f>IF(OR(COUNT(SEARCH({"ih","ie"},D118)),COUNT(SEARCH({"profile","income","lim","lico","mbm"},O118))),Assumptions!$B$22,0)</f>
        <v>1</v>
      </c>
      <c r="AW118" s="5">
        <f>IF(OR(COUNT(SEARCH({"hsc","ih","sdc"},D118)),COUNT(SEARCH({"profile","dwelling","housing","construction","rooms","owner","rent"},O118))),Assumptions!$B$23,0)</f>
        <v>1</v>
      </c>
      <c r="AX118" s="5">
        <f>IF(OR(COUNT(SEARCH({"ied","ic","evm"},D118)),COUNT(SEARCH({"profile","immigr","birth","visible","citizen","generation"},O118))),1,0)</f>
        <v>0</v>
      </c>
      <c r="AY118" s="5">
        <f>IF(OR(COUNT(SEARCH({"fh","fhm","ms"},D118)),COUNT(SEARCH({"profile","common-law","marital","family","parent","child","same sex","living alone","household size"},O118))),Assumptions!$B$25,0)</f>
        <v>0</v>
      </c>
      <c r="AZ118" s="5">
        <f>IF(OR(COUNT(SEARCH({"as"},D118)),COUNT(SEARCH({"profile","age","elderly","child","senior"},O118))),Assumptions!$B$26,0)</f>
        <v>1</v>
      </c>
    </row>
    <row r="119" spans="1:52" ht="50.1" customHeight="1" x14ac:dyDescent="0.2">
      <c r="A119" s="5">
        <v>112</v>
      </c>
      <c r="B119" s="5">
        <v>4</v>
      </c>
      <c r="C119" s="10" t="s">
        <v>457</v>
      </c>
      <c r="D119" s="10" t="s">
        <v>140</v>
      </c>
      <c r="E119" s="5" t="s">
        <v>456</v>
      </c>
      <c r="F119" s="8">
        <f>IF(IF(AE119="NA",AC119,AE119)&gt;Assumptions!$B$11,0,1)</f>
        <v>1</v>
      </c>
      <c r="G119" s="8">
        <f t="shared" si="9"/>
        <v>0</v>
      </c>
      <c r="H119" s="8">
        <f>IF(IF(AI119="NA",AG119,AI119)&gt;Assumptions!$B$11,0,1)</f>
        <v>1</v>
      </c>
      <c r="I119" s="6">
        <f t="shared" si="10"/>
        <v>800</v>
      </c>
      <c r="J119" s="8">
        <f>IF(IF(AM119="NA",AK119,AM119)&gt;Assumptions!$B$11,0,1)</f>
        <v>1</v>
      </c>
      <c r="K119" s="6">
        <f t="shared" si="11"/>
        <v>1200</v>
      </c>
      <c r="L119" s="5">
        <f t="shared" si="12"/>
        <v>6</v>
      </c>
      <c r="M119" s="5">
        <v>0</v>
      </c>
      <c r="N119" s="34">
        <f t="shared" si="13"/>
        <v>1</v>
      </c>
      <c r="O119" s="10" t="s">
        <v>519</v>
      </c>
      <c r="Q119" s="5" t="s">
        <v>485</v>
      </c>
      <c r="R119" s="9">
        <v>113</v>
      </c>
      <c r="S119" s="9" t="s">
        <v>416</v>
      </c>
      <c r="T119" s="9" t="s">
        <v>283</v>
      </c>
      <c r="V119" s="17"/>
      <c r="X119" s="9" t="s">
        <v>61</v>
      </c>
      <c r="Y119" s="14" t="s">
        <v>526</v>
      </c>
      <c r="Z119" s="7">
        <v>140</v>
      </c>
      <c r="AA119" s="26">
        <f t="shared" si="15"/>
        <v>0</v>
      </c>
      <c r="AB119" s="5" t="s">
        <v>60</v>
      </c>
      <c r="AC119" s="5">
        <f>ROUNDUP(Z119*Assumptions!$B$13/Assumptions!$B$10,0)</f>
        <v>1</v>
      </c>
      <c r="AD119" s="6">
        <f>AC119*Assumptions!$B$9</f>
        <v>400</v>
      </c>
      <c r="AE119" s="5" t="s">
        <v>60</v>
      </c>
      <c r="AF119" s="6" t="s">
        <v>60</v>
      </c>
      <c r="AG119" s="5">
        <f>ROUNDUP(Z119*Assumptions!$B$15/Assumptions!$B$10,0)</f>
        <v>1</v>
      </c>
      <c r="AH119" s="6">
        <f>AG119*Assumptions!$B$9</f>
        <v>400</v>
      </c>
      <c r="AI119" s="5" t="s">
        <v>60</v>
      </c>
      <c r="AJ119" s="6" t="s">
        <v>60</v>
      </c>
      <c r="AK119" s="5">
        <f>ROUNDUP(Z119*Assumptions!$B$16/Assumptions!$B$10,0)</f>
        <v>1</v>
      </c>
      <c r="AL119" s="6">
        <f>AK119*Assumptions!$B$9</f>
        <v>400</v>
      </c>
      <c r="AM119" s="5" t="s">
        <v>60</v>
      </c>
      <c r="AN119" s="6" t="s">
        <v>60</v>
      </c>
      <c r="AQ119" s="5">
        <f t="shared" si="14"/>
        <v>1</v>
      </c>
      <c r="AR119" s="5">
        <f>IF(R119&gt;9,Assumptions!$B$18,0)</f>
        <v>1</v>
      </c>
      <c r="AS119" s="5">
        <f>IF(OR(T119="se",T119="s"),Assumptions!$B$19,0)</f>
        <v>1</v>
      </c>
      <c r="AT119" s="5">
        <f>IF(ISBLANK(V119),0,Assumptions!$B$20)</f>
        <v>0</v>
      </c>
      <c r="AU119" s="5">
        <f>IF(W119&gt;0,Assumptions!$B$21,0)</f>
        <v>0</v>
      </c>
      <c r="AV119" s="5">
        <f>IF(OR(COUNT(SEARCH({"ih","ie"},D119)),COUNT(SEARCH({"profile","income","lim","lico","mbm"},O119))),Assumptions!$B$22,0)</f>
        <v>1</v>
      </c>
      <c r="AW119" s="5">
        <f>IF(OR(COUNT(SEARCH({"hsc","ih","sdc"},D119)),COUNT(SEARCH({"profile","dwelling","housing","construction","rooms","owner","rent"},O119))),Assumptions!$B$23,0)</f>
        <v>1</v>
      </c>
      <c r="AX119" s="5">
        <f>IF(OR(COUNT(SEARCH({"ied","ic","evm"},D119)),COUNT(SEARCH({"profile","immigr","birth","visible","citizen","generation"},O119))),1,0)</f>
        <v>0</v>
      </c>
      <c r="AY119" s="5">
        <f>IF(OR(COUNT(SEARCH({"fh","fhm","ms"},D119)),COUNT(SEARCH({"profile","common-law","marital","family","parent","child","same sex","living alone","household size"},O119))),Assumptions!$B$25,0)</f>
        <v>1</v>
      </c>
      <c r="AZ119" s="5">
        <f>IF(OR(COUNT(SEARCH({"as"},D119)),COUNT(SEARCH({"profile","age","elderly","child","senior"},O119))),Assumptions!$B$26,0)</f>
        <v>1</v>
      </c>
    </row>
    <row r="120" spans="1:52" ht="50.1" customHeight="1" x14ac:dyDescent="0.2">
      <c r="A120" s="5">
        <v>115</v>
      </c>
      <c r="B120" s="5">
        <v>5</v>
      </c>
      <c r="C120" s="10" t="s">
        <v>51</v>
      </c>
      <c r="D120" s="10" t="s">
        <v>821</v>
      </c>
      <c r="E120" s="5" t="s">
        <v>527</v>
      </c>
      <c r="F120" s="8">
        <f>IF(IF(AE120="NA",AC120,AE120)&gt;Assumptions!$B$11,0,1)</f>
        <v>1</v>
      </c>
      <c r="G120" s="8">
        <f t="shared" si="9"/>
        <v>0</v>
      </c>
      <c r="H120" s="8">
        <f>IF(IF(AI120="NA",AG120,AI120)&gt;Assumptions!$B$11,0,1)</f>
        <v>1</v>
      </c>
      <c r="I120" s="6">
        <f t="shared" si="10"/>
        <v>800</v>
      </c>
      <c r="J120" s="8">
        <f>IF(IF(AM120="NA",AK120,AM120)&gt;Assumptions!$B$11,0,1)</f>
        <v>1</v>
      </c>
      <c r="K120" s="6">
        <f t="shared" si="11"/>
        <v>1200</v>
      </c>
      <c r="L120" s="5">
        <f t="shared" si="12"/>
        <v>0</v>
      </c>
      <c r="M120" s="5">
        <v>0</v>
      </c>
      <c r="N120" s="34">
        <f t="shared" si="13"/>
        <v>0</v>
      </c>
      <c r="O120" s="10" t="s">
        <v>566</v>
      </c>
      <c r="Q120" s="5" t="s">
        <v>527</v>
      </c>
      <c r="R120" s="9">
        <v>54</v>
      </c>
      <c r="S120" s="17" t="s">
        <v>416</v>
      </c>
      <c r="T120" s="9" t="s">
        <v>283</v>
      </c>
      <c r="U120" s="9">
        <v>344</v>
      </c>
      <c r="X120" s="9" t="s">
        <v>61</v>
      </c>
      <c r="Y120" s="14" t="s">
        <v>605</v>
      </c>
      <c r="Z120" s="7">
        <v>105</v>
      </c>
      <c r="AA120" s="26">
        <f t="shared" si="15"/>
        <v>0</v>
      </c>
      <c r="AB120" s="5" t="s">
        <v>60</v>
      </c>
      <c r="AC120" s="5">
        <f>ROUNDUP(Z120*Assumptions!$B$13/Assumptions!$B$10,0)</f>
        <v>1</v>
      </c>
      <c r="AD120" s="6">
        <f>AC120*Assumptions!$B$9</f>
        <v>400</v>
      </c>
      <c r="AE120" s="5" t="s">
        <v>60</v>
      </c>
      <c r="AF120" s="6" t="s">
        <v>60</v>
      </c>
      <c r="AG120" s="5">
        <f>ROUNDUP(Z120*Assumptions!$B$15/Assumptions!$B$10,0)</f>
        <v>1</v>
      </c>
      <c r="AH120" s="6">
        <f>AG120*Assumptions!$B$9</f>
        <v>400</v>
      </c>
      <c r="AI120" s="5" t="s">
        <v>60</v>
      </c>
      <c r="AJ120" s="6" t="s">
        <v>60</v>
      </c>
      <c r="AK120" s="5">
        <f>ROUNDUP(Z120*Assumptions!$B$16/Assumptions!$B$10,0)</f>
        <v>1</v>
      </c>
      <c r="AL120" s="6">
        <f>AK120*Assumptions!$B$9</f>
        <v>400</v>
      </c>
      <c r="AM120" s="5" t="s">
        <v>60</v>
      </c>
      <c r="AN120" s="6" t="s">
        <v>60</v>
      </c>
      <c r="AQ120" s="5">
        <f t="shared" si="14"/>
        <v>0</v>
      </c>
      <c r="AR120" s="5">
        <f>IF(R120&gt;9,Assumptions!$B$18,0)</f>
        <v>1</v>
      </c>
      <c r="AS120" s="5">
        <f>IF(OR(T120="se",T120="s"),Assumptions!$B$19,0)</f>
        <v>1</v>
      </c>
      <c r="AT120" s="5">
        <f>IF(ISBLANK(V120),0,Assumptions!$B$20)</f>
        <v>0</v>
      </c>
      <c r="AU120" s="5">
        <f>IF(W120&gt;0,Assumptions!$B$21,0)</f>
        <v>0</v>
      </c>
      <c r="AV120" s="5">
        <f>IF(OR(COUNT(SEARCH({"ih","ie"},D120)),COUNT(SEARCH({"profile","income","lim","lico","mbm"},O120))),Assumptions!$B$22,0)</f>
        <v>0</v>
      </c>
      <c r="AW120" s="5">
        <f>IF(OR(COUNT(SEARCH({"hsc","ih","sdc"},D120)),COUNT(SEARCH({"profile","dwelling","housing","construction","rooms","owner","rent"},O120))),Assumptions!$B$23,0)</f>
        <v>0</v>
      </c>
      <c r="AX120" s="5">
        <f>IF(OR(COUNT(SEARCH({"ied","ic","evm"},D120)),COUNT(SEARCH({"profile","immigr","birth","visible","citizen","generation"},O120))),1,0)</f>
        <v>0</v>
      </c>
      <c r="AY120" s="5">
        <f>IF(OR(COUNT(SEARCH({"fh","fhm","ms"},D120)),COUNT(SEARCH({"profile","common-law","marital","family","parent","child","same sex","living alone","household size"},O120))),Assumptions!$B$25,0)</f>
        <v>1</v>
      </c>
      <c r="AZ120" s="5">
        <f>IF(OR(COUNT(SEARCH({"as"},D120)),COUNT(SEARCH({"profile","age","elderly","child","senior"},O120))),Assumptions!$B$26,0)</f>
        <v>1</v>
      </c>
    </row>
    <row r="121" spans="1:52" ht="50.1" customHeight="1" x14ac:dyDescent="0.2">
      <c r="A121" s="5">
        <v>116</v>
      </c>
      <c r="B121" s="5">
        <v>5</v>
      </c>
      <c r="C121" s="10" t="s">
        <v>51</v>
      </c>
      <c r="D121" s="10" t="s">
        <v>821</v>
      </c>
      <c r="E121" s="5" t="s">
        <v>528</v>
      </c>
      <c r="F121" s="8">
        <f>IF(IF(AE121="NA",AC121,AE121)&gt;Assumptions!$B$11,0,1)</f>
        <v>1</v>
      </c>
      <c r="G121" s="8">
        <f t="shared" si="9"/>
        <v>0</v>
      </c>
      <c r="H121" s="8">
        <f>IF(IF(AI121="NA",AG121,AI121)&gt;Assumptions!$B$11,0,1)</f>
        <v>1</v>
      </c>
      <c r="I121" s="6">
        <f t="shared" si="10"/>
        <v>800</v>
      </c>
      <c r="J121" s="8">
        <f>IF(IF(AM121="NA",AK121,AM121)&gt;Assumptions!$B$11,0,1)</f>
        <v>1</v>
      </c>
      <c r="K121" s="6">
        <f t="shared" si="11"/>
        <v>1200</v>
      </c>
      <c r="L121" s="5">
        <f t="shared" si="12"/>
        <v>0</v>
      </c>
      <c r="M121" s="5">
        <v>0</v>
      </c>
      <c r="N121" s="34">
        <f t="shared" si="13"/>
        <v>0</v>
      </c>
      <c r="O121" s="10" t="s">
        <v>567</v>
      </c>
      <c r="Q121" s="5" t="s">
        <v>528</v>
      </c>
      <c r="R121" s="9">
        <v>65</v>
      </c>
      <c r="S121" s="17" t="s">
        <v>416</v>
      </c>
      <c r="T121" s="9" t="s">
        <v>283</v>
      </c>
      <c r="U121" s="9">
        <v>348</v>
      </c>
      <c r="X121" s="9" t="s">
        <v>61</v>
      </c>
      <c r="Y121" s="14" t="s">
        <v>58</v>
      </c>
      <c r="Z121" s="7">
        <v>420</v>
      </c>
      <c r="AA121" s="26">
        <f t="shared" si="15"/>
        <v>0</v>
      </c>
      <c r="AB121" s="5" t="s">
        <v>60</v>
      </c>
      <c r="AC121" s="5">
        <f>ROUNDUP(Z121*Assumptions!$B$13/Assumptions!$B$10,0)</f>
        <v>1</v>
      </c>
      <c r="AD121" s="6">
        <f>AC121*Assumptions!$B$9</f>
        <v>400</v>
      </c>
      <c r="AE121" s="5" t="s">
        <v>60</v>
      </c>
      <c r="AF121" s="6" t="s">
        <v>60</v>
      </c>
      <c r="AG121" s="5">
        <f>ROUNDUP(Z121*Assumptions!$B$15/Assumptions!$B$10,0)</f>
        <v>1</v>
      </c>
      <c r="AH121" s="6">
        <f>AG121*Assumptions!$B$9</f>
        <v>400</v>
      </c>
      <c r="AI121" s="5" t="s">
        <v>60</v>
      </c>
      <c r="AJ121" s="6" t="s">
        <v>60</v>
      </c>
      <c r="AK121" s="5">
        <f>ROUNDUP(Z121*Assumptions!$B$16/Assumptions!$B$10,0)</f>
        <v>1</v>
      </c>
      <c r="AL121" s="6">
        <f>AK121*Assumptions!$B$9</f>
        <v>400</v>
      </c>
      <c r="AM121" s="5" t="s">
        <v>60</v>
      </c>
      <c r="AN121" s="6" t="s">
        <v>60</v>
      </c>
      <c r="AQ121" s="5">
        <f t="shared" si="14"/>
        <v>0</v>
      </c>
      <c r="AR121" s="5">
        <f>IF(R121&gt;9,Assumptions!$B$18,0)</f>
        <v>1</v>
      </c>
      <c r="AS121" s="5">
        <f>IF(OR(T121="se",T121="s"),Assumptions!$B$19,0)</f>
        <v>1</v>
      </c>
      <c r="AT121" s="5">
        <f>IF(ISBLANK(V121),0,Assumptions!$B$20)</f>
        <v>0</v>
      </c>
      <c r="AU121" s="5">
        <f>IF(W121&gt;0,Assumptions!$B$21,0)</f>
        <v>0</v>
      </c>
      <c r="AV121" s="5">
        <f>IF(OR(COUNT(SEARCH({"ih","ie"},D121)),COUNT(SEARCH({"profile","income","lim","lico","mbm"},O121))),Assumptions!$B$22,0)</f>
        <v>0</v>
      </c>
      <c r="AW121" s="5">
        <f>IF(OR(COUNT(SEARCH({"hsc","ih","sdc"},D121)),COUNT(SEARCH({"profile","dwelling","housing","construction","rooms","owner","rent"},O121))),Assumptions!$B$23,0)</f>
        <v>0</v>
      </c>
      <c r="AX121" s="5">
        <f>IF(OR(COUNT(SEARCH({"ied","ic","evm"},D121)),COUNT(SEARCH({"profile","immigr","birth","visible","citizen","generation"},O121))),1,0)</f>
        <v>0</v>
      </c>
      <c r="AY121" s="5">
        <f>IF(OR(COUNT(SEARCH({"fh","fhm","ms"},D121)),COUNT(SEARCH({"profile","common-law","marital","family","parent","child","same sex","living alone","household size"},O121))),Assumptions!$B$25,0)</f>
        <v>1</v>
      </c>
      <c r="AZ121" s="5">
        <f>IF(OR(COUNT(SEARCH({"as"},D121)),COUNT(SEARCH({"profile","age","elderly","child","senior"},O121))),Assumptions!$B$26,0)</f>
        <v>1</v>
      </c>
    </row>
    <row r="122" spans="1:52" ht="50.1" customHeight="1" x14ac:dyDescent="0.2">
      <c r="A122" s="5">
        <v>117</v>
      </c>
      <c r="B122" s="5">
        <v>5</v>
      </c>
      <c r="C122" s="10" t="s">
        <v>51</v>
      </c>
      <c r="D122" s="10" t="s">
        <v>822</v>
      </c>
      <c r="E122" s="5" t="s">
        <v>1048</v>
      </c>
      <c r="F122" s="8">
        <f>IF(IF(AE122="NA",AC122,AE122)&gt;Assumptions!$B$11,0,1)</f>
        <v>1</v>
      </c>
      <c r="G122" s="8">
        <f t="shared" si="9"/>
        <v>0</v>
      </c>
      <c r="H122" s="8">
        <f>IF(IF(AI122="NA",AG122,AI122)&gt;Assumptions!$B$11,0,1)</f>
        <v>1</v>
      </c>
      <c r="I122" s="6">
        <f t="shared" si="10"/>
        <v>800</v>
      </c>
      <c r="J122" s="8">
        <f>IF(IF(AM122="NA",AK122,AM122)&gt;Assumptions!$B$11,0,1)</f>
        <v>1</v>
      </c>
      <c r="K122" s="6">
        <f t="shared" si="11"/>
        <v>1200</v>
      </c>
      <c r="L122" s="5">
        <f t="shared" si="12"/>
        <v>4</v>
      </c>
      <c r="M122" s="5">
        <v>0</v>
      </c>
      <c r="N122" s="34">
        <f t="shared" si="13"/>
        <v>1</v>
      </c>
      <c r="O122" s="10" t="s">
        <v>568</v>
      </c>
      <c r="Q122" s="5" t="s">
        <v>1048</v>
      </c>
      <c r="R122" s="9">
        <v>32</v>
      </c>
      <c r="S122" s="17" t="s">
        <v>416</v>
      </c>
      <c r="T122" s="9" t="s">
        <v>283</v>
      </c>
      <c r="X122" s="9" t="s">
        <v>61</v>
      </c>
      <c r="Y122" s="14" t="s">
        <v>375</v>
      </c>
      <c r="Z122" s="7">
        <v>99</v>
      </c>
      <c r="AA122" s="26">
        <f t="shared" si="15"/>
        <v>0</v>
      </c>
      <c r="AB122" s="5" t="s">
        <v>60</v>
      </c>
      <c r="AC122" s="5">
        <f>ROUNDUP(Z122*Assumptions!$B$13/Assumptions!$B$10,0)</f>
        <v>1</v>
      </c>
      <c r="AD122" s="6">
        <f>AC122*Assumptions!$B$9</f>
        <v>400</v>
      </c>
      <c r="AE122" s="5" t="s">
        <v>60</v>
      </c>
      <c r="AF122" s="6" t="s">
        <v>60</v>
      </c>
      <c r="AG122" s="5">
        <f>ROUNDUP(Z122*Assumptions!$B$15/Assumptions!$B$10,0)</f>
        <v>1</v>
      </c>
      <c r="AH122" s="6">
        <f>AG122*Assumptions!$B$9</f>
        <v>400</v>
      </c>
      <c r="AI122" s="5" t="s">
        <v>60</v>
      </c>
      <c r="AJ122" s="6" t="s">
        <v>60</v>
      </c>
      <c r="AK122" s="5">
        <f>ROUNDUP(Z122*Assumptions!$B$16/Assumptions!$B$10,0)</f>
        <v>1</v>
      </c>
      <c r="AL122" s="6">
        <f>AK122*Assumptions!$B$9</f>
        <v>400</v>
      </c>
      <c r="AM122" s="5" t="s">
        <v>60</v>
      </c>
      <c r="AN122" s="6" t="s">
        <v>60</v>
      </c>
      <c r="AQ122" s="5">
        <f t="shared" si="14"/>
        <v>1</v>
      </c>
      <c r="AR122" s="5">
        <f>IF(R122&gt;9,Assumptions!$B$18,0)</f>
        <v>1</v>
      </c>
      <c r="AS122" s="5">
        <f>IF(OR(T122="se",T122="s"),Assumptions!$B$19,0)</f>
        <v>1</v>
      </c>
      <c r="AT122" s="5">
        <f>IF(ISBLANK(V122),0,Assumptions!$B$20)</f>
        <v>0</v>
      </c>
      <c r="AU122" s="5">
        <f>IF(W122&gt;0,Assumptions!$B$21,0)</f>
        <v>0</v>
      </c>
      <c r="AV122" s="5">
        <f>IF(OR(COUNT(SEARCH({"ih","ie"},D122)),COUNT(SEARCH({"profile","income","lim","lico","mbm"},O122))),Assumptions!$B$22,0)</f>
        <v>0</v>
      </c>
      <c r="AW122" s="5">
        <f>IF(OR(COUNT(SEARCH({"hsc","ih","sdc"},D122)),COUNT(SEARCH({"profile","dwelling","housing","construction","rooms","owner","rent"},O122))),Assumptions!$B$23,0)</f>
        <v>1</v>
      </c>
      <c r="AX122" s="5">
        <f>IF(OR(COUNT(SEARCH({"ied","ic","evm"},D122)),COUNT(SEARCH({"profile","immigr","birth","visible","citizen","generation"},O122))),1,0)</f>
        <v>0</v>
      </c>
      <c r="AY122" s="5">
        <f>IF(OR(COUNT(SEARCH({"fh","fhm","ms"},D122)),COUNT(SEARCH({"profile","common-law","marital","family","parent","child","same sex","living alone","household size"},O122))),Assumptions!$B$25,0)</f>
        <v>1</v>
      </c>
      <c r="AZ122" s="5">
        <f>IF(OR(COUNT(SEARCH({"as"},D122)),COUNT(SEARCH({"profile","age","elderly","child","senior"},O122))),Assumptions!$B$26,0)</f>
        <v>0</v>
      </c>
    </row>
    <row r="123" spans="1:52" ht="50.1" customHeight="1" x14ac:dyDescent="0.2">
      <c r="A123" s="5">
        <v>118</v>
      </c>
      <c r="B123" s="5">
        <v>5</v>
      </c>
      <c r="C123" s="10" t="s">
        <v>51</v>
      </c>
      <c r="D123" s="10" t="s">
        <v>822</v>
      </c>
      <c r="E123" s="5" t="s">
        <v>529</v>
      </c>
      <c r="F123" s="8">
        <f>IF(IF(AE123="NA",AC123,AE123)&gt;Assumptions!$B$11,0,1)</f>
        <v>1</v>
      </c>
      <c r="G123" s="8">
        <f t="shared" si="9"/>
        <v>0</v>
      </c>
      <c r="H123" s="8">
        <f>IF(IF(AI123="NA",AG123,AI123)&gt;Assumptions!$B$11,0,1)</f>
        <v>1</v>
      </c>
      <c r="I123" s="6">
        <f t="shared" si="10"/>
        <v>800</v>
      </c>
      <c r="J123" s="8">
        <f>IF(IF(AM123="NA",AK123,AM123)&gt;Assumptions!$B$11,0,1)</f>
        <v>1</v>
      </c>
      <c r="K123" s="6">
        <f t="shared" si="11"/>
        <v>1200</v>
      </c>
      <c r="L123" s="5">
        <f t="shared" si="12"/>
        <v>4</v>
      </c>
      <c r="M123" s="5">
        <v>0</v>
      </c>
      <c r="N123" s="34">
        <f t="shared" si="13"/>
        <v>1</v>
      </c>
      <c r="O123" s="10" t="s">
        <v>569</v>
      </c>
      <c r="Q123" s="5" t="s">
        <v>529</v>
      </c>
      <c r="R123" s="9">
        <v>136</v>
      </c>
      <c r="S123" s="17" t="s">
        <v>416</v>
      </c>
      <c r="T123" s="9" t="s">
        <v>283</v>
      </c>
      <c r="V123" s="9" t="s">
        <v>960</v>
      </c>
      <c r="X123" s="9" t="s">
        <v>61</v>
      </c>
      <c r="Y123" s="14" t="s">
        <v>606</v>
      </c>
      <c r="Z123" s="7">
        <v>1760</v>
      </c>
      <c r="AA123" s="26">
        <f t="shared" si="15"/>
        <v>0</v>
      </c>
      <c r="AB123" s="5" t="s">
        <v>60</v>
      </c>
      <c r="AC123" s="5">
        <f>ROUNDUP(Z123*Assumptions!$B$13/Assumptions!$B$10,0)</f>
        <v>1</v>
      </c>
      <c r="AD123" s="6">
        <f>AC123*Assumptions!$B$9</f>
        <v>400</v>
      </c>
      <c r="AE123" s="5" t="s">
        <v>60</v>
      </c>
      <c r="AF123" s="6" t="s">
        <v>60</v>
      </c>
      <c r="AG123" s="5">
        <f>ROUNDUP(Z123*Assumptions!$B$15/Assumptions!$B$10,0)</f>
        <v>1</v>
      </c>
      <c r="AH123" s="6">
        <f>AG123*Assumptions!$B$9</f>
        <v>400</v>
      </c>
      <c r="AI123" s="5" t="s">
        <v>60</v>
      </c>
      <c r="AJ123" s="6" t="s">
        <v>60</v>
      </c>
      <c r="AK123" s="5">
        <f>ROUNDUP(Z123*Assumptions!$B$16/Assumptions!$B$10,0)</f>
        <v>1</v>
      </c>
      <c r="AL123" s="6">
        <f>AK123*Assumptions!$B$9</f>
        <v>400</v>
      </c>
      <c r="AM123" s="5" t="s">
        <v>60</v>
      </c>
      <c r="AN123" s="6" t="s">
        <v>60</v>
      </c>
      <c r="AQ123" s="5">
        <f t="shared" si="14"/>
        <v>1</v>
      </c>
      <c r="AR123" s="5">
        <f>IF(R123&gt;9,Assumptions!$B$18,0)</f>
        <v>1</v>
      </c>
      <c r="AS123" s="5">
        <f>IF(OR(T123="se",T123="s"),Assumptions!$B$19,0)</f>
        <v>1</v>
      </c>
      <c r="AT123" s="5">
        <f>IF(ISBLANK(V123),0,Assumptions!$B$20)</f>
        <v>1</v>
      </c>
      <c r="AU123" s="5">
        <f>IF(W123&gt;0,Assumptions!$B$21,0)</f>
        <v>0</v>
      </c>
      <c r="AV123" s="5">
        <f>IF(OR(COUNT(SEARCH({"ih","ie"},D123)),COUNT(SEARCH({"profile","income","lim","lico","mbm"},O123))),Assumptions!$B$22,0)</f>
        <v>0</v>
      </c>
      <c r="AW123" s="5">
        <f>IF(OR(COUNT(SEARCH({"hsc","ih","sdc"},D123)),COUNT(SEARCH({"profile","dwelling","housing","construction","rooms","owner","rent"},O123))),Assumptions!$B$23,0)</f>
        <v>1</v>
      </c>
      <c r="AX123" s="5">
        <f>IF(OR(COUNT(SEARCH({"ied","ic","evm"},D123)),COUNT(SEARCH({"profile","immigr","birth","visible","citizen","generation"},O123))),1,0)</f>
        <v>0</v>
      </c>
      <c r="AY123" s="5">
        <f>IF(OR(COUNT(SEARCH({"fh","fhm","ms"},D123)),COUNT(SEARCH({"profile","common-law","marital","family","parent","child","same sex","living alone","household size"},O123))),Assumptions!$B$25,0)</f>
        <v>0</v>
      </c>
      <c r="AZ123" s="5">
        <f>IF(OR(COUNT(SEARCH({"as"},D123)),COUNT(SEARCH({"profile","age","elderly","child","senior"},O123))),Assumptions!$B$26,0)</f>
        <v>0</v>
      </c>
    </row>
    <row r="124" spans="1:52" ht="50.1" customHeight="1" x14ac:dyDescent="0.2">
      <c r="A124" s="5">
        <v>119</v>
      </c>
      <c r="B124" s="5">
        <v>5</v>
      </c>
      <c r="C124" s="10" t="s">
        <v>51</v>
      </c>
      <c r="D124" s="10" t="s">
        <v>822</v>
      </c>
      <c r="E124" s="5" t="s">
        <v>530</v>
      </c>
      <c r="F124" s="8">
        <f>IF(IF(AE124="NA",AC124,AE124)&gt;Assumptions!$B$11,0,1)</f>
        <v>1</v>
      </c>
      <c r="G124" s="8">
        <f t="shared" si="9"/>
        <v>0</v>
      </c>
      <c r="H124" s="8">
        <f>IF(IF(AI124="NA",AG124,AI124)&gt;Assumptions!$B$11,0,1)</f>
        <v>1</v>
      </c>
      <c r="I124" s="6">
        <f t="shared" si="10"/>
        <v>800</v>
      </c>
      <c r="J124" s="8">
        <f>IF(IF(AM124="NA",AK124,AM124)&gt;Assumptions!$B$11,0,1)</f>
        <v>1</v>
      </c>
      <c r="K124" s="6">
        <f t="shared" si="11"/>
        <v>1200</v>
      </c>
      <c r="L124" s="5">
        <f t="shared" si="12"/>
        <v>5</v>
      </c>
      <c r="M124" s="5">
        <v>0</v>
      </c>
      <c r="N124" s="34">
        <f t="shared" si="13"/>
        <v>1</v>
      </c>
      <c r="O124" s="10" t="s">
        <v>570</v>
      </c>
      <c r="Q124" s="5" t="s">
        <v>530</v>
      </c>
      <c r="R124" s="9">
        <v>29</v>
      </c>
      <c r="S124" s="17" t="s">
        <v>416</v>
      </c>
      <c r="T124" s="9" t="s">
        <v>283</v>
      </c>
      <c r="V124" s="9" t="s">
        <v>417</v>
      </c>
      <c r="X124" s="9" t="s">
        <v>61</v>
      </c>
      <c r="Y124" s="14" t="s">
        <v>606</v>
      </c>
      <c r="Z124" s="7">
        <v>90</v>
      </c>
      <c r="AA124" s="26">
        <f t="shared" si="15"/>
        <v>0</v>
      </c>
      <c r="AB124" s="5" t="s">
        <v>60</v>
      </c>
      <c r="AC124" s="5">
        <f>ROUNDUP(Z124*Assumptions!$B$13/Assumptions!$B$10,0)</f>
        <v>1</v>
      </c>
      <c r="AD124" s="6">
        <f>AC124*Assumptions!$B$9</f>
        <v>400</v>
      </c>
      <c r="AE124" s="5" t="s">
        <v>60</v>
      </c>
      <c r="AF124" s="6" t="s">
        <v>60</v>
      </c>
      <c r="AG124" s="5">
        <f>ROUNDUP(Z124*Assumptions!$B$15/Assumptions!$B$10,0)</f>
        <v>1</v>
      </c>
      <c r="AH124" s="6">
        <f>AG124*Assumptions!$B$9</f>
        <v>400</v>
      </c>
      <c r="AI124" s="5" t="s">
        <v>60</v>
      </c>
      <c r="AJ124" s="6" t="s">
        <v>60</v>
      </c>
      <c r="AK124" s="5">
        <f>ROUNDUP(Z124*Assumptions!$B$16/Assumptions!$B$10,0)</f>
        <v>1</v>
      </c>
      <c r="AL124" s="6">
        <f>AK124*Assumptions!$B$9</f>
        <v>400</v>
      </c>
      <c r="AM124" s="5" t="s">
        <v>60</v>
      </c>
      <c r="AN124" s="6" t="s">
        <v>60</v>
      </c>
      <c r="AQ124" s="5">
        <f t="shared" si="14"/>
        <v>1</v>
      </c>
      <c r="AR124" s="5">
        <f>IF(R124&gt;9,Assumptions!$B$18,0)</f>
        <v>1</v>
      </c>
      <c r="AS124" s="5">
        <f>IF(OR(T124="se",T124="s"),Assumptions!$B$19,0)</f>
        <v>1</v>
      </c>
      <c r="AT124" s="5">
        <f>IF(ISBLANK(V124),0,Assumptions!$B$20)</f>
        <v>1</v>
      </c>
      <c r="AU124" s="5">
        <f>IF(W124&gt;0,Assumptions!$B$21,0)</f>
        <v>0</v>
      </c>
      <c r="AV124" s="5">
        <f>IF(OR(COUNT(SEARCH({"ih","ie"},D124)),COUNT(SEARCH({"profile","income","lim","lico","mbm"},O124))),Assumptions!$B$22,0)</f>
        <v>0</v>
      </c>
      <c r="AW124" s="5">
        <f>IF(OR(COUNT(SEARCH({"hsc","ih","sdc"},D124)),COUNT(SEARCH({"profile","dwelling","housing","construction","rooms","owner","rent"},O124))),Assumptions!$B$23,0)</f>
        <v>1</v>
      </c>
      <c r="AX124" s="5">
        <f>IF(OR(COUNT(SEARCH({"ied","ic","evm"},D124)),COUNT(SEARCH({"profile","immigr","birth","visible","citizen","generation"},O124))),1,0)</f>
        <v>0</v>
      </c>
      <c r="AY124" s="5">
        <f>IF(OR(COUNT(SEARCH({"fh","fhm","ms"},D124)),COUNT(SEARCH({"profile","common-law","marital","family","parent","child","same sex","living alone","household size"},O124))),Assumptions!$B$25,0)</f>
        <v>1</v>
      </c>
      <c r="AZ124" s="5">
        <f>IF(OR(COUNT(SEARCH({"as"},D124)),COUNT(SEARCH({"profile","age","elderly","child","senior"},O124))),Assumptions!$B$26,0)</f>
        <v>0</v>
      </c>
    </row>
    <row r="125" spans="1:52" ht="50.1" customHeight="1" x14ac:dyDescent="0.2">
      <c r="A125" s="5">
        <v>120</v>
      </c>
      <c r="B125" s="5">
        <v>5</v>
      </c>
      <c r="C125" s="10" t="s">
        <v>51</v>
      </c>
      <c r="D125" s="10" t="s">
        <v>822</v>
      </c>
      <c r="E125" s="5" t="s">
        <v>531</v>
      </c>
      <c r="F125" s="8">
        <f>IF(IF(AE125="NA",AC125,AE125)&gt;Assumptions!$B$11,0,1)</f>
        <v>1</v>
      </c>
      <c r="G125" s="8">
        <f t="shared" si="9"/>
        <v>0</v>
      </c>
      <c r="H125" s="8">
        <f>IF(IF(AI125="NA",AG125,AI125)&gt;Assumptions!$B$11,0,1)</f>
        <v>1</v>
      </c>
      <c r="I125" s="6">
        <f t="shared" si="10"/>
        <v>908.76</v>
      </c>
      <c r="J125" s="8">
        <f>IF(IF(AM125="NA",AK125,AM125)&gt;Assumptions!$B$11,0,1)</f>
        <v>1</v>
      </c>
      <c r="K125" s="6">
        <f t="shared" si="11"/>
        <v>1308.76</v>
      </c>
      <c r="L125" s="5">
        <f t="shared" si="12"/>
        <v>6</v>
      </c>
      <c r="M125" s="5">
        <v>1</v>
      </c>
      <c r="N125" s="34">
        <f t="shared" si="13"/>
        <v>1</v>
      </c>
      <c r="O125" s="10" t="s">
        <v>571</v>
      </c>
      <c r="Q125" s="5" t="s">
        <v>531</v>
      </c>
      <c r="R125" s="9">
        <v>71</v>
      </c>
      <c r="S125" s="17" t="s">
        <v>416</v>
      </c>
      <c r="T125" s="9" t="s">
        <v>283</v>
      </c>
      <c r="V125" s="9" t="s">
        <v>417</v>
      </c>
      <c r="W125" s="17" t="s">
        <v>31</v>
      </c>
      <c r="X125" s="9" t="s">
        <v>61</v>
      </c>
      <c r="Y125" s="14" t="s">
        <v>375</v>
      </c>
      <c r="Z125" s="7">
        <v>960</v>
      </c>
      <c r="AA125" s="26">
        <f t="shared" si="15"/>
        <v>0</v>
      </c>
      <c r="AB125" s="5" t="s">
        <v>60</v>
      </c>
      <c r="AC125" s="5">
        <f>ROUNDUP(Z125*Assumptions!$B$13/Assumptions!$B$10,0)</f>
        <v>1</v>
      </c>
      <c r="AD125" s="6">
        <f>AC125*Assumptions!$B$9</f>
        <v>400</v>
      </c>
      <c r="AE125" s="5">
        <v>1</v>
      </c>
      <c r="AF125" s="6">
        <v>508.76</v>
      </c>
      <c r="AG125" s="5">
        <f>ROUNDUP(Z125*Assumptions!$B$15/Assumptions!$B$10,0)</f>
        <v>1</v>
      </c>
      <c r="AH125" s="6">
        <f>AG125*Assumptions!$B$9</f>
        <v>400</v>
      </c>
      <c r="AI125" s="5" t="s">
        <v>60</v>
      </c>
      <c r="AJ125" s="6" t="s">
        <v>60</v>
      </c>
      <c r="AK125" s="5">
        <f>ROUNDUP(Z125*Assumptions!$B$16/Assumptions!$B$10,0)</f>
        <v>1</v>
      </c>
      <c r="AL125" s="6">
        <f>AK125*Assumptions!$B$9</f>
        <v>400</v>
      </c>
      <c r="AM125" s="5" t="s">
        <v>60</v>
      </c>
      <c r="AN125" s="6" t="s">
        <v>60</v>
      </c>
      <c r="AQ125" s="5">
        <f t="shared" si="14"/>
        <v>1</v>
      </c>
      <c r="AR125" s="5">
        <f>IF(R125&gt;9,Assumptions!$B$18,0)</f>
        <v>1</v>
      </c>
      <c r="AS125" s="5">
        <f>IF(OR(T125="se",T125="s"),Assumptions!$B$19,0)</f>
        <v>1</v>
      </c>
      <c r="AT125" s="5">
        <f>IF(ISBLANK(V125),0,Assumptions!$B$20)</f>
        <v>1</v>
      </c>
      <c r="AU125" s="5">
        <f>IF(W125&gt;0,Assumptions!$B$21,0)</f>
        <v>1</v>
      </c>
      <c r="AV125" s="5">
        <f>IF(OR(COUNT(SEARCH({"ih","ie"},D125)),COUNT(SEARCH({"profile","income","lim","lico","mbm"},O125))),Assumptions!$B$22,0)</f>
        <v>0</v>
      </c>
      <c r="AW125" s="5">
        <f>IF(OR(COUNT(SEARCH({"hsc","ih","sdc"},D125)),COUNT(SEARCH({"profile","dwelling","housing","construction","rooms","owner","rent"},O125))),Assumptions!$B$23,0)</f>
        <v>1</v>
      </c>
      <c r="AX125" s="5">
        <f>IF(OR(COUNT(SEARCH({"ied","ic","evm"},D125)),COUNT(SEARCH({"profile","immigr","birth","visible","citizen","generation"},O125))),1,0)</f>
        <v>0</v>
      </c>
      <c r="AY125" s="5">
        <f>IF(OR(COUNT(SEARCH({"fh","fhm","ms"},D125)),COUNT(SEARCH({"profile","common-law","marital","family","parent","child","same sex","living alone","household size"},O125))),Assumptions!$B$25,0)</f>
        <v>0</v>
      </c>
      <c r="AZ125" s="5">
        <f>IF(OR(COUNT(SEARCH({"as"},D125)),COUNT(SEARCH({"profile","age","elderly","child","senior"},O125))),Assumptions!$B$26,0)</f>
        <v>1</v>
      </c>
    </row>
    <row r="126" spans="1:52" ht="50.1" customHeight="1" x14ac:dyDescent="0.2">
      <c r="A126" s="5">
        <v>121</v>
      </c>
      <c r="B126" s="5">
        <v>5</v>
      </c>
      <c r="C126" s="10" t="s">
        <v>51</v>
      </c>
      <c r="D126" s="10" t="s">
        <v>822</v>
      </c>
      <c r="E126" s="5" t="s">
        <v>532</v>
      </c>
      <c r="F126" s="8">
        <f>IF(IF(AE126="NA",AC126,AE126)&gt;Assumptions!$B$11,0,1)</f>
        <v>1</v>
      </c>
      <c r="G126" s="8">
        <f t="shared" si="9"/>
        <v>0</v>
      </c>
      <c r="H126" s="8">
        <f>IF(IF(AI126="NA",AG126,AI126)&gt;Assumptions!$B$11,0,1)</f>
        <v>1</v>
      </c>
      <c r="I126" s="6">
        <f t="shared" si="10"/>
        <v>800</v>
      </c>
      <c r="J126" s="8">
        <f>IF(IF(AM126="NA",AK126,AM126)&gt;Assumptions!$B$11,0,1)</f>
        <v>1</v>
      </c>
      <c r="K126" s="6">
        <f t="shared" si="11"/>
        <v>1200</v>
      </c>
      <c r="L126" s="5">
        <f t="shared" si="12"/>
        <v>5</v>
      </c>
      <c r="M126" s="5">
        <v>0</v>
      </c>
      <c r="N126" s="34">
        <f t="shared" si="13"/>
        <v>1</v>
      </c>
      <c r="O126" s="10" t="s">
        <v>572</v>
      </c>
      <c r="Q126" s="5" t="s">
        <v>532</v>
      </c>
      <c r="R126" s="9">
        <v>10</v>
      </c>
      <c r="S126" s="17" t="s">
        <v>416</v>
      </c>
      <c r="T126" s="9" t="s">
        <v>283</v>
      </c>
      <c r="X126" s="9" t="s">
        <v>61</v>
      </c>
      <c r="Y126" s="14" t="s">
        <v>607</v>
      </c>
      <c r="Z126" s="7">
        <v>352</v>
      </c>
      <c r="AA126" s="26">
        <f t="shared" si="15"/>
        <v>0</v>
      </c>
      <c r="AB126" s="5" t="s">
        <v>60</v>
      </c>
      <c r="AC126" s="5">
        <f>ROUNDUP(Z126*Assumptions!$B$13/Assumptions!$B$10,0)</f>
        <v>1</v>
      </c>
      <c r="AD126" s="6">
        <f>AC126*Assumptions!$B$9</f>
        <v>400</v>
      </c>
      <c r="AE126" s="5" t="s">
        <v>60</v>
      </c>
      <c r="AF126" s="6" t="s">
        <v>60</v>
      </c>
      <c r="AG126" s="5">
        <f>ROUNDUP(Z126*Assumptions!$B$15/Assumptions!$B$10,0)</f>
        <v>1</v>
      </c>
      <c r="AH126" s="6">
        <f>AG126*Assumptions!$B$9</f>
        <v>400</v>
      </c>
      <c r="AI126" s="5" t="s">
        <v>60</v>
      </c>
      <c r="AJ126" s="6" t="s">
        <v>60</v>
      </c>
      <c r="AK126" s="5">
        <f>ROUNDUP(Z126*Assumptions!$B$16/Assumptions!$B$10,0)</f>
        <v>1</v>
      </c>
      <c r="AL126" s="6">
        <f>AK126*Assumptions!$B$9</f>
        <v>400</v>
      </c>
      <c r="AM126" s="5" t="s">
        <v>60</v>
      </c>
      <c r="AN126" s="6" t="s">
        <v>60</v>
      </c>
      <c r="AQ126" s="5">
        <f t="shared" si="14"/>
        <v>1</v>
      </c>
      <c r="AR126" s="5">
        <f>IF(R126&gt;9,Assumptions!$B$18,0)</f>
        <v>1</v>
      </c>
      <c r="AS126" s="5">
        <f>IF(OR(T126="se",T126="s"),Assumptions!$B$19,0)</f>
        <v>1</v>
      </c>
      <c r="AT126" s="5">
        <f>IF(ISBLANK(V126),0,Assumptions!$B$20)</f>
        <v>0</v>
      </c>
      <c r="AU126" s="5">
        <f>IF(W126&gt;0,Assumptions!$B$21,0)</f>
        <v>0</v>
      </c>
      <c r="AV126" s="5">
        <f>IF(OR(COUNT(SEARCH({"ih","ie"},D126)),COUNT(SEARCH({"profile","income","lim","lico","mbm"},O126))),Assumptions!$B$22,0)</f>
        <v>1</v>
      </c>
      <c r="AW126" s="5">
        <f>IF(OR(COUNT(SEARCH({"hsc","ih","sdc"},D126)),COUNT(SEARCH({"profile","dwelling","housing","construction","rooms","owner","rent"},O126))),Assumptions!$B$23,0)</f>
        <v>1</v>
      </c>
      <c r="AX126" s="5">
        <f>IF(OR(COUNT(SEARCH({"ied","ic","evm"},D126)),COUNT(SEARCH({"profile","immigr","birth","visible","citizen","generation"},O126))),1,0)</f>
        <v>0</v>
      </c>
      <c r="AY126" s="5">
        <f>IF(OR(COUNT(SEARCH({"fh","fhm","ms"},D126)),COUNT(SEARCH({"profile","common-law","marital","family","parent","child","same sex","living alone","household size"},O126))),Assumptions!$B$25,0)</f>
        <v>0</v>
      </c>
      <c r="AZ126" s="5">
        <f>IF(OR(COUNT(SEARCH({"as"},D126)),COUNT(SEARCH({"profile","age","elderly","child","senior"},O126))),Assumptions!$B$26,0)</f>
        <v>1</v>
      </c>
    </row>
    <row r="127" spans="1:52" ht="50.1" customHeight="1" x14ac:dyDescent="0.2">
      <c r="A127" s="5">
        <v>122</v>
      </c>
      <c r="B127" s="5">
        <v>5</v>
      </c>
      <c r="C127" s="10" t="s">
        <v>51</v>
      </c>
      <c r="D127" s="10" t="s">
        <v>822</v>
      </c>
      <c r="E127" s="5" t="s">
        <v>533</v>
      </c>
      <c r="F127" s="8">
        <f>IF(IF(AE127="NA",AC127,AE127)&gt;Assumptions!$B$11,0,1)</f>
        <v>1</v>
      </c>
      <c r="G127" s="8">
        <f t="shared" si="9"/>
        <v>0</v>
      </c>
      <c r="H127" s="8">
        <f>IF(IF(AI127="NA",AG127,AI127)&gt;Assumptions!$B$11,0,1)</f>
        <v>1</v>
      </c>
      <c r="I127" s="6">
        <f t="shared" si="10"/>
        <v>1200</v>
      </c>
      <c r="J127" s="8">
        <f>IF(IF(AM127="NA",AK127,AM127)&gt;Assumptions!$B$11,0,1)</f>
        <v>1</v>
      </c>
      <c r="K127" s="6">
        <f t="shared" si="11"/>
        <v>1600</v>
      </c>
      <c r="L127" s="5">
        <f t="shared" si="12"/>
        <v>6</v>
      </c>
      <c r="M127" s="5">
        <v>0</v>
      </c>
      <c r="N127" s="34">
        <f t="shared" si="13"/>
        <v>1</v>
      </c>
      <c r="O127" s="10" t="s">
        <v>573</v>
      </c>
      <c r="Q127" s="5" t="s">
        <v>533</v>
      </c>
      <c r="R127" s="9">
        <v>219</v>
      </c>
      <c r="S127" s="17" t="s">
        <v>416</v>
      </c>
      <c r="T127" s="9" t="s">
        <v>283</v>
      </c>
      <c r="V127" s="9" t="s">
        <v>959</v>
      </c>
      <c r="X127" s="9" t="s">
        <v>61</v>
      </c>
      <c r="Y127" s="14" t="s">
        <v>608</v>
      </c>
      <c r="Z127" s="7">
        <v>9072</v>
      </c>
      <c r="AA127" s="26">
        <f t="shared" si="15"/>
        <v>0</v>
      </c>
      <c r="AB127" s="5" t="s">
        <v>60</v>
      </c>
      <c r="AC127" s="5">
        <f>ROUNDUP(Z127*Assumptions!$B$13/Assumptions!$B$10,0)</f>
        <v>2</v>
      </c>
      <c r="AD127" s="6">
        <f>AC127*Assumptions!$B$9</f>
        <v>800</v>
      </c>
      <c r="AE127" s="5" t="s">
        <v>60</v>
      </c>
      <c r="AF127" s="6" t="s">
        <v>60</v>
      </c>
      <c r="AG127" s="5">
        <f>ROUNDUP(Z127*Assumptions!$B$15/Assumptions!$B$10,0)</f>
        <v>1</v>
      </c>
      <c r="AH127" s="6">
        <f>AG127*Assumptions!$B$9</f>
        <v>400</v>
      </c>
      <c r="AI127" s="5" t="s">
        <v>60</v>
      </c>
      <c r="AJ127" s="6" t="s">
        <v>60</v>
      </c>
      <c r="AK127" s="5">
        <f>ROUNDUP(Z127*Assumptions!$B$16/Assumptions!$B$10,0)</f>
        <v>1</v>
      </c>
      <c r="AL127" s="6">
        <f>AK127*Assumptions!$B$9</f>
        <v>400</v>
      </c>
      <c r="AM127" s="5" t="s">
        <v>60</v>
      </c>
      <c r="AN127" s="6" t="s">
        <v>60</v>
      </c>
      <c r="AQ127" s="5">
        <f t="shared" si="14"/>
        <v>1</v>
      </c>
      <c r="AR127" s="5">
        <f>IF(R127&gt;9,Assumptions!$B$18,0)</f>
        <v>1</v>
      </c>
      <c r="AS127" s="5">
        <f>IF(OR(T127="se",T127="s"),Assumptions!$B$19,0)</f>
        <v>1</v>
      </c>
      <c r="AT127" s="5">
        <f>IF(ISBLANK(V127),0,Assumptions!$B$20)</f>
        <v>1</v>
      </c>
      <c r="AU127" s="5">
        <f>IF(W127&gt;0,Assumptions!$B$21,0)</f>
        <v>0</v>
      </c>
      <c r="AV127" s="5">
        <f>IF(OR(COUNT(SEARCH({"ih","ie"},D127)),COUNT(SEARCH({"profile","income","lim","lico","mbm"},O127))),Assumptions!$B$22,0)</f>
        <v>1</v>
      </c>
      <c r="AW127" s="5">
        <f>IF(OR(COUNT(SEARCH({"hsc","ih","sdc"},D127)),COUNT(SEARCH({"profile","dwelling","housing","construction","rooms","owner","rent"},O127))),Assumptions!$B$23,0)</f>
        <v>1</v>
      </c>
      <c r="AX127" s="5">
        <f>IF(OR(COUNT(SEARCH({"ied","ic","evm"},D127)),COUNT(SEARCH({"profile","immigr","birth","visible","citizen","generation"},O127))),1,0)</f>
        <v>0</v>
      </c>
      <c r="AY127" s="5">
        <f>IF(OR(COUNT(SEARCH({"fh","fhm","ms"},D127)),COUNT(SEARCH({"profile","common-law","marital","family","parent","child","same sex","living alone","household size"},O127))),Assumptions!$B$25,0)</f>
        <v>0</v>
      </c>
      <c r="AZ127" s="5">
        <f>IF(OR(COUNT(SEARCH({"as"},D127)),COUNT(SEARCH({"profile","age","elderly","child","senior"},O127))),Assumptions!$B$26,0)</f>
        <v>1</v>
      </c>
    </row>
    <row r="128" spans="1:52" ht="50.1" customHeight="1" x14ac:dyDescent="0.2">
      <c r="A128" s="5">
        <v>123</v>
      </c>
      <c r="B128" s="5">
        <v>5</v>
      </c>
      <c r="C128" s="10" t="s">
        <v>51</v>
      </c>
      <c r="D128" s="10" t="s">
        <v>822</v>
      </c>
      <c r="E128" s="5" t="s">
        <v>534</v>
      </c>
      <c r="F128" s="8">
        <f>IF(IF(AE128="NA",AC128,AE128)&gt;Assumptions!$B$11,0,1)</f>
        <v>1</v>
      </c>
      <c r="G128" s="8">
        <f t="shared" si="9"/>
        <v>0</v>
      </c>
      <c r="H128" s="8">
        <f>IF(IF(AI128="NA",AG128,AI128)&gt;Assumptions!$B$11,0,1)</f>
        <v>1</v>
      </c>
      <c r="I128" s="6">
        <f t="shared" si="10"/>
        <v>800</v>
      </c>
      <c r="J128" s="8">
        <f>IF(IF(AM128="NA",AK128,AM128)&gt;Assumptions!$B$11,0,1)</f>
        <v>1</v>
      </c>
      <c r="K128" s="6">
        <f t="shared" si="11"/>
        <v>1200</v>
      </c>
      <c r="L128" s="5">
        <f t="shared" si="12"/>
        <v>6</v>
      </c>
      <c r="M128" s="5">
        <v>0</v>
      </c>
      <c r="N128" s="34">
        <f t="shared" si="13"/>
        <v>1</v>
      </c>
      <c r="O128" s="10" t="s">
        <v>574</v>
      </c>
      <c r="Q128" s="5" t="s">
        <v>534</v>
      </c>
      <c r="R128" s="9">
        <v>85</v>
      </c>
      <c r="S128" s="17" t="s">
        <v>416</v>
      </c>
      <c r="T128" s="9" t="s">
        <v>283</v>
      </c>
      <c r="V128" s="9" t="s">
        <v>959</v>
      </c>
      <c r="X128" s="9" t="s">
        <v>61</v>
      </c>
      <c r="Y128" s="14" t="s">
        <v>609</v>
      </c>
      <c r="Z128" s="7">
        <v>2640</v>
      </c>
      <c r="AA128" s="26">
        <f t="shared" si="15"/>
        <v>0</v>
      </c>
      <c r="AB128" s="5" t="s">
        <v>60</v>
      </c>
      <c r="AC128" s="5">
        <f>ROUNDUP(Z128*Assumptions!$B$13/Assumptions!$B$10,0)</f>
        <v>1</v>
      </c>
      <c r="AD128" s="6">
        <f>AC128*Assumptions!$B$9</f>
        <v>400</v>
      </c>
      <c r="AE128" s="5" t="s">
        <v>60</v>
      </c>
      <c r="AF128" s="6" t="s">
        <v>60</v>
      </c>
      <c r="AG128" s="5">
        <f>ROUNDUP(Z128*Assumptions!$B$15/Assumptions!$B$10,0)</f>
        <v>1</v>
      </c>
      <c r="AH128" s="6">
        <f>AG128*Assumptions!$B$9</f>
        <v>400</v>
      </c>
      <c r="AI128" s="5" t="s">
        <v>60</v>
      </c>
      <c r="AJ128" s="6" t="s">
        <v>60</v>
      </c>
      <c r="AK128" s="5">
        <f>ROUNDUP(Z128*Assumptions!$B$16/Assumptions!$B$10,0)</f>
        <v>1</v>
      </c>
      <c r="AL128" s="6">
        <f>AK128*Assumptions!$B$9</f>
        <v>400</v>
      </c>
      <c r="AM128" s="5" t="s">
        <v>60</v>
      </c>
      <c r="AN128" s="6" t="s">
        <v>60</v>
      </c>
      <c r="AQ128" s="5">
        <f t="shared" si="14"/>
        <v>1</v>
      </c>
      <c r="AR128" s="5">
        <f>IF(R128&gt;9,Assumptions!$B$18,0)</f>
        <v>1</v>
      </c>
      <c r="AS128" s="5">
        <f>IF(OR(T128="se",T128="s"),Assumptions!$B$19,0)</f>
        <v>1</v>
      </c>
      <c r="AT128" s="5">
        <f>IF(ISBLANK(V128),0,Assumptions!$B$20)</f>
        <v>1</v>
      </c>
      <c r="AU128" s="5">
        <f>IF(W128&gt;0,Assumptions!$B$21,0)</f>
        <v>0</v>
      </c>
      <c r="AV128" s="5">
        <f>IF(OR(COUNT(SEARCH({"ih","ie"},D128)),COUNT(SEARCH({"profile","income","lim","lico","mbm"},O128))),Assumptions!$B$22,0)</f>
        <v>1</v>
      </c>
      <c r="AW128" s="5">
        <f>IF(OR(COUNT(SEARCH({"hsc","ih","sdc"},D128)),COUNT(SEARCH({"profile","dwelling","housing","construction","rooms","owner","rent"},O128))),Assumptions!$B$23,0)</f>
        <v>1</v>
      </c>
      <c r="AX128" s="5">
        <f>IF(OR(COUNT(SEARCH({"ied","ic","evm"},D128)),COUNT(SEARCH({"profile","immigr","birth","visible","citizen","generation"},O128))),1,0)</f>
        <v>0</v>
      </c>
      <c r="AY128" s="5">
        <f>IF(OR(COUNT(SEARCH({"fh","fhm","ms"},D128)),COUNT(SEARCH({"profile","common-law","marital","family","parent","child","same sex","living alone","household size"},O128))),Assumptions!$B$25,0)</f>
        <v>0</v>
      </c>
      <c r="AZ128" s="5">
        <f>IF(OR(COUNT(SEARCH({"as"},D128)),COUNT(SEARCH({"profile","age","elderly","child","senior"},O128))),Assumptions!$B$26,0)</f>
        <v>1</v>
      </c>
    </row>
    <row r="129" spans="1:52" ht="50.1" customHeight="1" x14ac:dyDescent="0.2">
      <c r="A129" s="5">
        <v>124</v>
      </c>
      <c r="B129" s="5">
        <v>5</v>
      </c>
      <c r="C129" s="10" t="s">
        <v>51</v>
      </c>
      <c r="D129" s="10" t="s">
        <v>822</v>
      </c>
      <c r="E129" s="5" t="s">
        <v>535</v>
      </c>
      <c r="F129" s="8">
        <f>IF(IF(AE129="NA",AC129,AE129)&gt;Assumptions!$B$11,0,1)</f>
        <v>1</v>
      </c>
      <c r="G129" s="8">
        <f t="shared" ref="G129:G192" si="16">IF(AND(F129=0,H129=1),1,0)</f>
        <v>0</v>
      </c>
      <c r="H129" s="8">
        <f>IF(IF(AI129="NA",AG129,AI129)&gt;Assumptions!$B$11,0,1)</f>
        <v>1</v>
      </c>
      <c r="I129" s="6">
        <f t="shared" si="10"/>
        <v>800</v>
      </c>
      <c r="J129" s="8">
        <f>IF(IF(AM129="NA",AK129,AM129)&gt;Assumptions!$B$11,0,1)</f>
        <v>1</v>
      </c>
      <c r="K129" s="6">
        <f t="shared" si="11"/>
        <v>1200</v>
      </c>
      <c r="L129" s="5">
        <f t="shared" si="12"/>
        <v>6</v>
      </c>
      <c r="M129" s="5">
        <v>0</v>
      </c>
      <c r="N129" s="34">
        <f t="shared" si="13"/>
        <v>1</v>
      </c>
      <c r="O129" s="10" t="s">
        <v>575</v>
      </c>
      <c r="Q129" s="5" t="s">
        <v>535</v>
      </c>
      <c r="R129" s="9">
        <v>109</v>
      </c>
      <c r="S129" s="17" t="s">
        <v>416</v>
      </c>
      <c r="T129" s="9" t="s">
        <v>283</v>
      </c>
      <c r="V129" s="9" t="s">
        <v>959</v>
      </c>
      <c r="X129" s="9" t="s">
        <v>61</v>
      </c>
      <c r="Y129" s="14" t="s">
        <v>610</v>
      </c>
      <c r="Z129" s="7">
        <v>880</v>
      </c>
      <c r="AA129" s="26">
        <f t="shared" si="15"/>
        <v>0</v>
      </c>
      <c r="AB129" s="5" t="s">
        <v>60</v>
      </c>
      <c r="AC129" s="5">
        <f>ROUNDUP(Z129*Assumptions!$B$13/Assumptions!$B$10,0)</f>
        <v>1</v>
      </c>
      <c r="AD129" s="6">
        <f>AC129*Assumptions!$B$9</f>
        <v>400</v>
      </c>
      <c r="AE129" s="5" t="s">
        <v>60</v>
      </c>
      <c r="AF129" s="6" t="s">
        <v>60</v>
      </c>
      <c r="AG129" s="5">
        <f>ROUNDUP(Z129*Assumptions!$B$15/Assumptions!$B$10,0)</f>
        <v>1</v>
      </c>
      <c r="AH129" s="6">
        <f>AG129*Assumptions!$B$9</f>
        <v>400</v>
      </c>
      <c r="AI129" s="5" t="s">
        <v>60</v>
      </c>
      <c r="AJ129" s="6" t="s">
        <v>60</v>
      </c>
      <c r="AK129" s="5">
        <f>ROUNDUP(Z129*Assumptions!$B$16/Assumptions!$B$10,0)</f>
        <v>1</v>
      </c>
      <c r="AL129" s="6">
        <f>AK129*Assumptions!$B$9</f>
        <v>400</v>
      </c>
      <c r="AM129" s="5" t="s">
        <v>60</v>
      </c>
      <c r="AN129" s="6" t="s">
        <v>60</v>
      </c>
      <c r="AQ129" s="5">
        <f t="shared" si="14"/>
        <v>1</v>
      </c>
      <c r="AR129" s="5">
        <f>IF(R129&gt;9,Assumptions!$B$18,0)</f>
        <v>1</v>
      </c>
      <c r="AS129" s="5">
        <f>IF(OR(T129="se",T129="s"),Assumptions!$B$19,0)</f>
        <v>1</v>
      </c>
      <c r="AT129" s="5">
        <f>IF(ISBLANK(V129),0,Assumptions!$B$20)</f>
        <v>1</v>
      </c>
      <c r="AU129" s="5">
        <f>IF(W129&gt;0,Assumptions!$B$21,0)</f>
        <v>0</v>
      </c>
      <c r="AV129" s="5">
        <f>IF(OR(COUNT(SEARCH({"ih","ie"},D129)),COUNT(SEARCH({"profile","income","lim","lico","mbm"},O129))),Assumptions!$B$22,0)</f>
        <v>1</v>
      </c>
      <c r="AW129" s="5">
        <f>IF(OR(COUNT(SEARCH({"hsc","ih","sdc"},D129)),COUNT(SEARCH({"profile","dwelling","housing","construction","rooms","owner","rent"},O129))),Assumptions!$B$23,0)</f>
        <v>1</v>
      </c>
      <c r="AX129" s="5">
        <f>IF(OR(COUNT(SEARCH({"ied","ic","evm"},D129)),COUNT(SEARCH({"profile","immigr","birth","visible","citizen","generation"},O129))),1,0)</f>
        <v>0</v>
      </c>
      <c r="AY129" s="5">
        <f>IF(OR(COUNT(SEARCH({"fh","fhm","ms"},D129)),COUNT(SEARCH({"profile","common-law","marital","family","parent","child","same sex","living alone","household size"},O129))),Assumptions!$B$25,0)</f>
        <v>0</v>
      </c>
      <c r="AZ129" s="5">
        <f>IF(OR(COUNT(SEARCH({"as"},D129)),COUNT(SEARCH({"profile","age","elderly","child","senior"},O129))),Assumptions!$B$26,0)</f>
        <v>1</v>
      </c>
    </row>
    <row r="130" spans="1:52" ht="50.1" customHeight="1" x14ac:dyDescent="0.2">
      <c r="A130" s="5">
        <v>125</v>
      </c>
      <c r="B130" s="5">
        <v>5</v>
      </c>
      <c r="C130" s="10" t="s">
        <v>51</v>
      </c>
      <c r="D130" s="10" t="s">
        <v>824</v>
      </c>
      <c r="E130" s="5" t="s">
        <v>536</v>
      </c>
      <c r="F130" s="8">
        <f>IF(IF(AE130="NA",AC130,AE130)&gt;Assumptions!$B$11,0,1)</f>
        <v>0</v>
      </c>
      <c r="G130" s="8">
        <f t="shared" si="16"/>
        <v>1</v>
      </c>
      <c r="H130" s="8">
        <f>IF(IF(AI130="NA",AG130,AI130)&gt;Assumptions!$B$11,0,1)</f>
        <v>1</v>
      </c>
      <c r="I130" s="6">
        <f t="shared" si="10"/>
        <v>800</v>
      </c>
      <c r="J130" s="8">
        <f>IF(IF(AM130="NA",AK130,AM130)&gt;Assumptions!$B$11,0,1)</f>
        <v>1</v>
      </c>
      <c r="K130" s="6">
        <f t="shared" si="11"/>
        <v>1200</v>
      </c>
      <c r="L130" s="5">
        <f t="shared" si="12"/>
        <v>5</v>
      </c>
      <c r="M130" s="5">
        <v>0</v>
      </c>
      <c r="N130" s="34">
        <f t="shared" si="13"/>
        <v>1</v>
      </c>
      <c r="O130" s="10" t="s">
        <v>576</v>
      </c>
      <c r="Q130" s="5" t="s">
        <v>536</v>
      </c>
      <c r="R130" s="9">
        <v>280</v>
      </c>
      <c r="S130" s="17" t="s">
        <v>416</v>
      </c>
      <c r="T130" s="9" t="s">
        <v>283</v>
      </c>
      <c r="V130" s="9" t="s">
        <v>417</v>
      </c>
      <c r="X130" s="9" t="s">
        <v>61</v>
      </c>
      <c r="Y130" s="14" t="s">
        <v>512</v>
      </c>
      <c r="Z130" s="7">
        <v>33048</v>
      </c>
      <c r="AA130" s="26">
        <f t="shared" si="15"/>
        <v>0</v>
      </c>
      <c r="AB130" s="5" t="s">
        <v>60</v>
      </c>
      <c r="AC130" s="5">
        <f>ROUNDUP(Z130*Assumptions!$B$13/Assumptions!$B$10,0)</f>
        <v>4</v>
      </c>
      <c r="AD130" s="6">
        <f>AC130*Assumptions!$B$9</f>
        <v>1600</v>
      </c>
      <c r="AE130" s="5" t="s">
        <v>60</v>
      </c>
      <c r="AF130" s="6" t="s">
        <v>60</v>
      </c>
      <c r="AG130" s="5">
        <f>ROUNDUP(Z130*Assumptions!$B$15/Assumptions!$B$10,0)</f>
        <v>1</v>
      </c>
      <c r="AH130" s="6">
        <f>AG130*Assumptions!$B$9</f>
        <v>400</v>
      </c>
      <c r="AI130" s="5" t="s">
        <v>60</v>
      </c>
      <c r="AJ130" s="6" t="s">
        <v>60</v>
      </c>
      <c r="AK130" s="5">
        <f>ROUNDUP(Z130*Assumptions!$B$16/Assumptions!$B$10,0)</f>
        <v>1</v>
      </c>
      <c r="AL130" s="6">
        <f>AK130*Assumptions!$B$9</f>
        <v>400</v>
      </c>
      <c r="AM130" s="5" t="s">
        <v>60</v>
      </c>
      <c r="AN130" s="6" t="s">
        <v>60</v>
      </c>
      <c r="AQ130" s="5">
        <f t="shared" si="14"/>
        <v>1</v>
      </c>
      <c r="AR130" s="5">
        <f>IF(R130&gt;9,Assumptions!$B$18,0)</f>
        <v>1</v>
      </c>
      <c r="AS130" s="5">
        <f>IF(OR(T130="se",T130="s"),Assumptions!$B$19,0)</f>
        <v>1</v>
      </c>
      <c r="AT130" s="5">
        <f>IF(ISBLANK(V130),0,Assumptions!$B$20)</f>
        <v>1</v>
      </c>
      <c r="AU130" s="5">
        <f>IF(W130&gt;0,Assumptions!$B$21,0)</f>
        <v>0</v>
      </c>
      <c r="AV130" s="5">
        <f>IF(OR(COUNT(SEARCH({"ih","ie"},D130)),COUNT(SEARCH({"profile","income","lim","lico","mbm"},O130))),Assumptions!$B$22,0)</f>
        <v>0</v>
      </c>
      <c r="AW130" s="5">
        <f>IF(OR(COUNT(SEARCH({"hsc","ih","sdc"},D130)),COUNT(SEARCH({"profile","dwelling","housing","construction","rooms","owner","rent"},O130))),Assumptions!$B$23,0)</f>
        <v>0</v>
      </c>
      <c r="AX130" s="5">
        <f>IF(OR(COUNT(SEARCH({"ied","ic","evm"},D130)),COUNT(SEARCH({"profile","immigr","birth","visible","citizen","generation"},O130))),1,0)</f>
        <v>1</v>
      </c>
      <c r="AY130" s="5">
        <f>IF(OR(COUNT(SEARCH({"fh","fhm","ms"},D130)),COUNT(SEARCH({"profile","common-law","marital","family","parent","child","same sex","living alone","household size"},O130))),Assumptions!$B$25,0)</f>
        <v>0</v>
      </c>
      <c r="AZ130" s="5">
        <f>IF(OR(COUNT(SEARCH({"as"},D130)),COUNT(SEARCH({"profile","age","elderly","child","senior"},O130))),Assumptions!$B$26,0)</f>
        <v>1</v>
      </c>
    </row>
    <row r="131" spans="1:52" ht="50.1" customHeight="1" x14ac:dyDescent="0.2">
      <c r="A131" s="5">
        <v>126</v>
      </c>
      <c r="B131" s="5">
        <v>5</v>
      </c>
      <c r="C131" s="10" t="s">
        <v>51</v>
      </c>
      <c r="D131" s="10" t="s">
        <v>824</v>
      </c>
      <c r="E131" s="5" t="s">
        <v>537</v>
      </c>
      <c r="F131" s="8">
        <f>IF(IF(AE131="NA",AC131,AE131)&gt;Assumptions!$B$11,0,1)</f>
        <v>0</v>
      </c>
      <c r="G131" s="8">
        <f t="shared" si="16"/>
        <v>1</v>
      </c>
      <c r="H131" s="8">
        <f>IF(IF(AI131="NA",AG131,AI131)&gt;Assumptions!$B$11,0,1)</f>
        <v>1</v>
      </c>
      <c r="I131" s="6">
        <f t="shared" ref="I131:I194" si="17">SUM(IF(AF131="NA",(AD131*F131),(AF131*F131)),IF(AJ131="NA",(AH131*H131),(AJ131*H131)),(G131*AH131))</f>
        <v>800</v>
      </c>
      <c r="J131" s="8">
        <f>IF(IF(AM131="NA",AK131,AM131)&gt;Assumptions!$B$11,0,1)</f>
        <v>1</v>
      </c>
      <c r="K131" s="6">
        <f t="shared" ref="K131:K194" si="18">SUM(IF(AF131="NA",(AD131*F131),(AF131*F131)),IF(AJ131="NA",(AH131*H131),(AJ131*H131)),IF(AN131="NA",(AL131*J131),(AN131*J131)),(G131*AH131))</f>
        <v>1200</v>
      </c>
      <c r="L131" s="5">
        <f t="shared" si="12"/>
        <v>3</v>
      </c>
      <c r="M131" s="5">
        <v>0</v>
      </c>
      <c r="N131" s="34">
        <f t="shared" si="13"/>
        <v>0</v>
      </c>
      <c r="O131" s="10" t="s">
        <v>577</v>
      </c>
      <c r="Q131" s="5" t="s">
        <v>537</v>
      </c>
      <c r="R131" s="9">
        <v>49</v>
      </c>
      <c r="S131" s="17" t="s">
        <v>416</v>
      </c>
      <c r="T131" s="9" t="s">
        <v>283</v>
      </c>
      <c r="X131" s="9" t="s">
        <v>61</v>
      </c>
      <c r="Y131" s="14" t="s">
        <v>512</v>
      </c>
      <c r="Z131" s="7">
        <v>51912</v>
      </c>
      <c r="AA131" s="26">
        <f t="shared" si="15"/>
        <v>0</v>
      </c>
      <c r="AB131" s="5" t="s">
        <v>60</v>
      </c>
      <c r="AC131" s="5">
        <f>ROUNDUP(Z131*Assumptions!$B$13/Assumptions!$B$10,0)</f>
        <v>6</v>
      </c>
      <c r="AD131" s="6">
        <f>AC131*Assumptions!$B$9</f>
        <v>2400</v>
      </c>
      <c r="AE131" s="5" t="s">
        <v>60</v>
      </c>
      <c r="AF131" s="6" t="s">
        <v>60</v>
      </c>
      <c r="AG131" s="5">
        <f>ROUNDUP(Z131*Assumptions!$B$15/Assumptions!$B$10,0)</f>
        <v>1</v>
      </c>
      <c r="AH131" s="6">
        <f>AG131*Assumptions!$B$9</f>
        <v>400</v>
      </c>
      <c r="AI131" s="5" t="s">
        <v>60</v>
      </c>
      <c r="AJ131" s="6" t="s">
        <v>60</v>
      </c>
      <c r="AK131" s="5">
        <f>ROUNDUP(Z131*Assumptions!$B$16/Assumptions!$B$10,0)</f>
        <v>1</v>
      </c>
      <c r="AL131" s="6">
        <f>AK131*Assumptions!$B$9</f>
        <v>400</v>
      </c>
      <c r="AM131" s="5" t="s">
        <v>60</v>
      </c>
      <c r="AN131" s="6" t="s">
        <v>60</v>
      </c>
      <c r="AQ131" s="5">
        <f t="shared" si="14"/>
        <v>1</v>
      </c>
      <c r="AR131" s="5">
        <f>IF(R131&gt;9,Assumptions!$B$18,0)</f>
        <v>1</v>
      </c>
      <c r="AS131" s="5">
        <f>IF(OR(T131="se",T131="s"),Assumptions!$B$19,0)</f>
        <v>1</v>
      </c>
      <c r="AT131" s="5">
        <f>IF(ISBLANK(V131),0,Assumptions!$B$20)</f>
        <v>0</v>
      </c>
      <c r="AU131" s="5">
        <f>IF(W131&gt;0,Assumptions!$B$21,0)</f>
        <v>0</v>
      </c>
      <c r="AV131" s="5">
        <f>IF(OR(COUNT(SEARCH({"ih","ie"},D131)),COUNT(SEARCH({"profile","income","lim","lico","mbm"},O131))),Assumptions!$B$22,0)</f>
        <v>0</v>
      </c>
      <c r="AW131" s="5">
        <f>IF(OR(COUNT(SEARCH({"hsc","ih","sdc"},D131)),COUNT(SEARCH({"profile","dwelling","housing","construction","rooms","owner","rent"},O131))),Assumptions!$B$23,0)</f>
        <v>0</v>
      </c>
      <c r="AX131" s="5">
        <f>IF(OR(COUNT(SEARCH({"ied","ic","evm"},D131)),COUNT(SEARCH({"profile","immigr","birth","visible","citizen","generation"},O131))),1,0)</f>
        <v>0</v>
      </c>
      <c r="AY131" s="5">
        <f>IF(OR(COUNT(SEARCH({"fh","fhm","ms"},D131)),COUNT(SEARCH({"profile","common-law","marital","family","parent","child","same sex","living alone","household size"},O131))),Assumptions!$B$25,0)</f>
        <v>0</v>
      </c>
      <c r="AZ131" s="5">
        <f>IF(OR(COUNT(SEARCH({"as"},D131)),COUNT(SEARCH({"profile","age","elderly","child","senior"},O131))),Assumptions!$B$26,0)</f>
        <v>1</v>
      </c>
    </row>
    <row r="132" spans="1:52" ht="50.1" customHeight="1" x14ac:dyDescent="0.2">
      <c r="A132" s="5">
        <v>127</v>
      </c>
      <c r="B132" s="5">
        <v>5</v>
      </c>
      <c r="C132" s="10" t="s">
        <v>51</v>
      </c>
      <c r="D132" s="10" t="s">
        <v>824</v>
      </c>
      <c r="E132" s="5" t="s">
        <v>538</v>
      </c>
      <c r="F132" s="8">
        <f>IF(IF(AE132="NA",AC132,AE132)&gt;Assumptions!$B$11,0,1)</f>
        <v>1</v>
      </c>
      <c r="G132" s="8">
        <f t="shared" si="16"/>
        <v>0</v>
      </c>
      <c r="H132" s="8">
        <f>IF(IF(AI132="NA",AG132,AI132)&gt;Assumptions!$B$11,0,1)</f>
        <v>1</v>
      </c>
      <c r="I132" s="6">
        <f t="shared" si="17"/>
        <v>800</v>
      </c>
      <c r="J132" s="8">
        <f>IF(IF(AM132="NA",AK132,AM132)&gt;Assumptions!$B$11,0,1)</f>
        <v>1</v>
      </c>
      <c r="K132" s="6">
        <f t="shared" si="18"/>
        <v>1200</v>
      </c>
      <c r="L132" s="5">
        <f t="shared" si="12"/>
        <v>5</v>
      </c>
      <c r="M132" s="5">
        <v>0</v>
      </c>
      <c r="N132" s="34">
        <f t="shared" si="13"/>
        <v>1</v>
      </c>
      <c r="O132" s="10" t="s">
        <v>578</v>
      </c>
      <c r="Q132" s="5" t="s">
        <v>538</v>
      </c>
      <c r="R132" s="9">
        <v>43</v>
      </c>
      <c r="S132" s="17" t="s">
        <v>416</v>
      </c>
      <c r="T132" s="9" t="s">
        <v>283</v>
      </c>
      <c r="V132" s="9" t="s">
        <v>417</v>
      </c>
      <c r="X132" s="9" t="s">
        <v>61</v>
      </c>
      <c r="Y132" s="14" t="s">
        <v>611</v>
      </c>
      <c r="Z132" s="7">
        <v>5184</v>
      </c>
      <c r="AA132" s="26">
        <f t="shared" si="15"/>
        <v>0</v>
      </c>
      <c r="AB132" s="5" t="s">
        <v>60</v>
      </c>
      <c r="AC132" s="5">
        <f>ROUNDUP(Z132*Assumptions!$B$13/Assumptions!$B$10,0)</f>
        <v>1</v>
      </c>
      <c r="AD132" s="6">
        <f>AC132*Assumptions!$B$9</f>
        <v>400</v>
      </c>
      <c r="AE132" s="5" t="s">
        <v>60</v>
      </c>
      <c r="AF132" s="6" t="s">
        <v>60</v>
      </c>
      <c r="AG132" s="5">
        <f>ROUNDUP(Z132*Assumptions!$B$15/Assumptions!$B$10,0)</f>
        <v>1</v>
      </c>
      <c r="AH132" s="6">
        <f>AG132*Assumptions!$B$9</f>
        <v>400</v>
      </c>
      <c r="AI132" s="5" t="s">
        <v>60</v>
      </c>
      <c r="AJ132" s="6" t="s">
        <v>60</v>
      </c>
      <c r="AK132" s="5">
        <f>ROUNDUP(Z132*Assumptions!$B$16/Assumptions!$B$10,0)</f>
        <v>1</v>
      </c>
      <c r="AL132" s="6">
        <f>AK132*Assumptions!$B$9</f>
        <v>400</v>
      </c>
      <c r="AM132" s="5" t="s">
        <v>60</v>
      </c>
      <c r="AN132" s="6" t="s">
        <v>60</v>
      </c>
      <c r="AQ132" s="5">
        <f t="shared" si="14"/>
        <v>1</v>
      </c>
      <c r="AR132" s="5">
        <f>IF(R132&gt;9,Assumptions!$B$18,0)</f>
        <v>1</v>
      </c>
      <c r="AS132" s="5">
        <f>IF(OR(T132="se",T132="s"),Assumptions!$B$19,0)</f>
        <v>1</v>
      </c>
      <c r="AT132" s="5">
        <f>IF(ISBLANK(V132),0,Assumptions!$B$20)</f>
        <v>1</v>
      </c>
      <c r="AU132" s="5">
        <f>IF(W132&gt;0,Assumptions!$B$21,0)</f>
        <v>0</v>
      </c>
      <c r="AV132" s="5">
        <f>IF(OR(COUNT(SEARCH({"ih","ie"},D132)),COUNT(SEARCH({"profile","income","lim","lico","mbm"},O132))),Assumptions!$B$22,0)</f>
        <v>0</v>
      </c>
      <c r="AW132" s="5">
        <f>IF(OR(COUNT(SEARCH({"hsc","ih","sdc"},D132)),COUNT(SEARCH({"profile","dwelling","housing","construction","rooms","owner","rent"},O132))),Assumptions!$B$23,0)</f>
        <v>0</v>
      </c>
      <c r="AX132" s="5">
        <f>IF(OR(COUNT(SEARCH({"ied","ic","evm"},D132)),COUNT(SEARCH({"profile","immigr","birth","visible","citizen","generation"},O132))),1,0)</f>
        <v>1</v>
      </c>
      <c r="AY132" s="5">
        <f>IF(OR(COUNT(SEARCH({"fh","fhm","ms"},D132)),COUNT(SEARCH({"profile","common-law","marital","family","parent","child","same sex","living alone","household size"},O132))),Assumptions!$B$25,0)</f>
        <v>0</v>
      </c>
      <c r="AZ132" s="5">
        <f>IF(OR(COUNT(SEARCH({"as"},D132)),COUNT(SEARCH({"profile","age","elderly","child","senior"},O132))),Assumptions!$B$26,0)</f>
        <v>1</v>
      </c>
    </row>
    <row r="133" spans="1:52" ht="50.1" customHeight="1" x14ac:dyDescent="0.2">
      <c r="A133" s="5">
        <v>128</v>
      </c>
      <c r="B133" s="5">
        <v>5</v>
      </c>
      <c r="C133" s="10" t="s">
        <v>51</v>
      </c>
      <c r="D133" s="10" t="s">
        <v>824</v>
      </c>
      <c r="E133" s="5" t="s">
        <v>539</v>
      </c>
      <c r="F133" s="8">
        <f>IF(IF(AE133="NA",AC133,AE133)&gt;Assumptions!$B$11,0,1)</f>
        <v>1</v>
      </c>
      <c r="G133" s="8">
        <f t="shared" si="16"/>
        <v>0</v>
      </c>
      <c r="H133" s="8">
        <f>IF(IF(AI133="NA",AG133,AI133)&gt;Assumptions!$B$11,0,1)</f>
        <v>1</v>
      </c>
      <c r="I133" s="6">
        <f t="shared" si="17"/>
        <v>1200</v>
      </c>
      <c r="J133" s="8">
        <f>IF(IF(AM133="NA",AK133,AM133)&gt;Assumptions!$B$11,0,1)</f>
        <v>1</v>
      </c>
      <c r="K133" s="6">
        <f t="shared" si="18"/>
        <v>1600</v>
      </c>
      <c r="L133" s="5">
        <f t="shared" ref="L133:L196" si="19">SUM(AR133:AZ133)*AQ133</f>
        <v>4</v>
      </c>
      <c r="M133" s="5">
        <v>0</v>
      </c>
      <c r="N133" s="34">
        <f t="shared" ref="N133:N196" si="20">IF(AND(ISBLANK(U133),OR(M133=1,L133&gt;$L$1-1,NOT(ISBLANK(W133)))),1,0)</f>
        <v>1</v>
      </c>
      <c r="O133" s="10" t="s">
        <v>579</v>
      </c>
      <c r="Q133" s="5" t="s">
        <v>539</v>
      </c>
      <c r="R133" s="9">
        <v>27</v>
      </c>
      <c r="S133" s="17" t="s">
        <v>416</v>
      </c>
      <c r="T133" s="9" t="s">
        <v>283</v>
      </c>
      <c r="X133" s="9" t="s">
        <v>61</v>
      </c>
      <c r="Y133" s="14" t="s">
        <v>612</v>
      </c>
      <c r="Z133" s="7">
        <v>11124</v>
      </c>
      <c r="AA133" s="26">
        <f t="shared" si="15"/>
        <v>0</v>
      </c>
      <c r="AB133" s="5" t="s">
        <v>60</v>
      </c>
      <c r="AC133" s="5">
        <f>ROUNDUP(Z133*Assumptions!$B$13/Assumptions!$B$10,0)</f>
        <v>2</v>
      </c>
      <c r="AD133" s="6">
        <f>AC133*Assumptions!$B$9</f>
        <v>800</v>
      </c>
      <c r="AE133" s="5" t="s">
        <v>60</v>
      </c>
      <c r="AF133" s="6" t="s">
        <v>60</v>
      </c>
      <c r="AG133" s="5">
        <f>ROUNDUP(Z133*Assumptions!$B$15/Assumptions!$B$10,0)</f>
        <v>1</v>
      </c>
      <c r="AH133" s="6">
        <f>AG133*Assumptions!$B$9</f>
        <v>400</v>
      </c>
      <c r="AI133" s="5" t="s">
        <v>60</v>
      </c>
      <c r="AJ133" s="6" t="s">
        <v>60</v>
      </c>
      <c r="AK133" s="5">
        <f>ROUNDUP(Z133*Assumptions!$B$16/Assumptions!$B$10,0)</f>
        <v>1</v>
      </c>
      <c r="AL133" s="6">
        <f>AK133*Assumptions!$B$9</f>
        <v>400</v>
      </c>
      <c r="AM133" s="5" t="s">
        <v>60</v>
      </c>
      <c r="AN133" s="6" t="s">
        <v>60</v>
      </c>
      <c r="AQ133" s="5">
        <f t="shared" ref="AQ133:AQ196" si="21">IF(ISBLANK(U133),1,0)</f>
        <v>1</v>
      </c>
      <c r="AR133" s="5">
        <f>IF(R133&gt;9,Assumptions!$B$18,0)</f>
        <v>1</v>
      </c>
      <c r="AS133" s="5">
        <f>IF(OR(T133="se",T133="s"),Assumptions!$B$19,0)</f>
        <v>1</v>
      </c>
      <c r="AT133" s="5">
        <f>IF(ISBLANK(V133),0,Assumptions!$B$20)</f>
        <v>0</v>
      </c>
      <c r="AU133" s="5">
        <f>IF(W133&gt;0,Assumptions!$B$21,0)</f>
        <v>0</v>
      </c>
      <c r="AV133" s="5">
        <f>IF(OR(COUNT(SEARCH({"ih","ie"},D133)),COUNT(SEARCH({"profile","income","lim","lico","mbm"},O133))),Assumptions!$B$22,0)</f>
        <v>0</v>
      </c>
      <c r="AW133" s="5">
        <f>IF(OR(COUNT(SEARCH({"hsc","ih","sdc"},D133)),COUNT(SEARCH({"profile","dwelling","housing","construction","rooms","owner","rent"},O133))),Assumptions!$B$23,0)</f>
        <v>0</v>
      </c>
      <c r="AX133" s="5">
        <f>IF(OR(COUNT(SEARCH({"ied","ic","evm"},D133)),COUNT(SEARCH({"profile","immigr","birth","visible","citizen","generation"},O133))),1,0)</f>
        <v>1</v>
      </c>
      <c r="AY133" s="5">
        <f>IF(OR(COUNT(SEARCH({"fh","fhm","ms"},D133)),COUNT(SEARCH({"profile","common-law","marital","family","parent","child","same sex","living alone","household size"},O133))),Assumptions!$B$25,0)</f>
        <v>0</v>
      </c>
      <c r="AZ133" s="5">
        <f>IF(OR(COUNT(SEARCH({"as"},D133)),COUNT(SEARCH({"profile","age","elderly","child","senior"},O133))),Assumptions!$B$26,0)</f>
        <v>1</v>
      </c>
    </row>
    <row r="134" spans="1:52" ht="50.1" customHeight="1" x14ac:dyDescent="0.2">
      <c r="A134" s="5">
        <v>129</v>
      </c>
      <c r="B134" s="5">
        <v>5</v>
      </c>
      <c r="C134" s="10" t="s">
        <v>51</v>
      </c>
      <c r="D134" s="10" t="s">
        <v>139</v>
      </c>
      <c r="E134" s="5" t="s">
        <v>540</v>
      </c>
      <c r="F134" s="8">
        <f>IF(IF(AE134="NA",AC134,AE134)&gt;Assumptions!$B$11,0,1)</f>
        <v>1</v>
      </c>
      <c r="G134" s="8">
        <f t="shared" si="16"/>
        <v>0</v>
      </c>
      <c r="H134" s="8">
        <f>IF(IF(AI134="NA",AG134,AI134)&gt;Assumptions!$B$11,0,1)</f>
        <v>1</v>
      </c>
      <c r="I134" s="6">
        <f t="shared" si="17"/>
        <v>800</v>
      </c>
      <c r="J134" s="8">
        <f>IF(IF(AM134="NA",AK134,AM134)&gt;Assumptions!$B$11,0,1)</f>
        <v>1</v>
      </c>
      <c r="K134" s="6">
        <f t="shared" si="18"/>
        <v>1200</v>
      </c>
      <c r="L134" s="5">
        <f t="shared" si="19"/>
        <v>4</v>
      </c>
      <c r="M134" s="5">
        <v>0</v>
      </c>
      <c r="N134" s="34">
        <f t="shared" si="20"/>
        <v>1</v>
      </c>
      <c r="O134" s="10" t="s">
        <v>580</v>
      </c>
      <c r="Q134" s="5" t="s">
        <v>540</v>
      </c>
      <c r="R134" s="9">
        <v>48</v>
      </c>
      <c r="S134" s="17" t="s">
        <v>284</v>
      </c>
      <c r="T134" s="9" t="s">
        <v>283</v>
      </c>
      <c r="V134" s="9" t="s">
        <v>959</v>
      </c>
      <c r="X134" s="9" t="s">
        <v>61</v>
      </c>
      <c r="Y134" s="14" t="s">
        <v>613</v>
      </c>
      <c r="Z134" s="7">
        <v>3672</v>
      </c>
      <c r="AA134" s="26">
        <f t="shared" si="15"/>
        <v>0</v>
      </c>
      <c r="AB134" s="5" t="s">
        <v>60</v>
      </c>
      <c r="AC134" s="5">
        <f>ROUNDUP(Z134*Assumptions!$B$13/Assumptions!$B$10,0)</f>
        <v>1</v>
      </c>
      <c r="AD134" s="6">
        <f>AC134*Assumptions!$B$9</f>
        <v>400</v>
      </c>
      <c r="AE134" s="5" t="s">
        <v>60</v>
      </c>
      <c r="AF134" s="6" t="s">
        <v>60</v>
      </c>
      <c r="AG134" s="5">
        <f>ROUNDUP(Z134*Assumptions!$B$15/Assumptions!$B$10,0)</f>
        <v>1</v>
      </c>
      <c r="AH134" s="6">
        <f>AG134*Assumptions!$B$9</f>
        <v>400</v>
      </c>
      <c r="AI134" s="5" t="s">
        <v>60</v>
      </c>
      <c r="AJ134" s="6" t="s">
        <v>60</v>
      </c>
      <c r="AK134" s="5">
        <f>ROUNDUP(Z134*Assumptions!$B$16/Assumptions!$B$10,0)</f>
        <v>1</v>
      </c>
      <c r="AL134" s="6">
        <f>AK134*Assumptions!$B$9</f>
        <v>400</v>
      </c>
      <c r="AM134" s="5" t="s">
        <v>60</v>
      </c>
      <c r="AN134" s="6" t="s">
        <v>60</v>
      </c>
      <c r="AQ134" s="5">
        <f t="shared" si="21"/>
        <v>1</v>
      </c>
      <c r="AR134" s="5">
        <f>IF(R134&gt;9,Assumptions!$B$18,0)</f>
        <v>1</v>
      </c>
      <c r="AS134" s="5">
        <f>IF(OR(T134="se",T134="s"),Assumptions!$B$19,0)</f>
        <v>1</v>
      </c>
      <c r="AT134" s="5">
        <f>IF(ISBLANK(V134),0,Assumptions!$B$20)</f>
        <v>1</v>
      </c>
      <c r="AU134" s="5">
        <f>IF(W134&gt;0,Assumptions!$B$21,0)</f>
        <v>0</v>
      </c>
      <c r="AV134" s="5">
        <f>IF(OR(COUNT(SEARCH({"ih","ie"},D134)),COUNT(SEARCH({"profile","income","lim","lico","mbm"},O134))),Assumptions!$B$22,0)</f>
        <v>0</v>
      </c>
      <c r="AW134" s="5">
        <f>IF(OR(COUNT(SEARCH({"hsc","ih","sdc"},D134)),COUNT(SEARCH({"profile","dwelling","housing","construction","rooms","owner","rent"},O134))),Assumptions!$B$23,0)</f>
        <v>0</v>
      </c>
      <c r="AX134" s="5">
        <f>IF(OR(COUNT(SEARCH({"ied","ic","evm"},D134)),COUNT(SEARCH({"profile","immigr","birth","visible","citizen","generation"},O134))),1,0)</f>
        <v>0</v>
      </c>
      <c r="AY134" s="5">
        <f>IF(OR(COUNT(SEARCH({"fh","fhm","ms"},D134)),COUNT(SEARCH({"profile","common-law","marital","family","parent","child","same sex","living alone","household size"},O134))),Assumptions!$B$25,0)</f>
        <v>0</v>
      </c>
      <c r="AZ134" s="5">
        <f>IF(OR(COUNT(SEARCH({"as"},D134)),COUNT(SEARCH({"profile","age","elderly","child","senior"},O134))),Assumptions!$B$26,0)</f>
        <v>1</v>
      </c>
    </row>
    <row r="135" spans="1:52" ht="50.1" customHeight="1" x14ac:dyDescent="0.2">
      <c r="A135" s="5">
        <v>130</v>
      </c>
      <c r="B135" s="5">
        <v>5</v>
      </c>
      <c r="C135" s="10" t="s">
        <v>51</v>
      </c>
      <c r="D135" s="10" t="s">
        <v>139</v>
      </c>
      <c r="E135" s="5" t="s">
        <v>541</v>
      </c>
      <c r="F135" s="8">
        <f>IF(IF(AE135="NA",AC135,AE135)&gt;Assumptions!$B$11,0,1)</f>
        <v>1</v>
      </c>
      <c r="G135" s="8">
        <f t="shared" si="16"/>
        <v>0</v>
      </c>
      <c r="H135" s="8">
        <f>IF(IF(AI135="NA",AG135,AI135)&gt;Assumptions!$B$11,0,1)</f>
        <v>1</v>
      </c>
      <c r="I135" s="6">
        <f t="shared" si="17"/>
        <v>800</v>
      </c>
      <c r="J135" s="8">
        <f>IF(IF(AM135="NA",AK135,AM135)&gt;Assumptions!$B$11,0,1)</f>
        <v>1</v>
      </c>
      <c r="K135" s="6">
        <f t="shared" si="18"/>
        <v>1200</v>
      </c>
      <c r="L135" s="5">
        <f t="shared" si="19"/>
        <v>5</v>
      </c>
      <c r="M135" s="5">
        <v>0</v>
      </c>
      <c r="N135" s="34">
        <f t="shared" si="20"/>
        <v>1</v>
      </c>
      <c r="O135" s="10" t="s">
        <v>581</v>
      </c>
      <c r="Q135" s="5" t="s">
        <v>541</v>
      </c>
      <c r="R135" s="9">
        <v>38</v>
      </c>
      <c r="S135" s="17" t="s">
        <v>284</v>
      </c>
      <c r="T135" s="9" t="s">
        <v>283</v>
      </c>
      <c r="V135" s="9" t="s">
        <v>1132</v>
      </c>
      <c r="X135" s="9" t="s">
        <v>61</v>
      </c>
      <c r="Y135" s="14" t="s">
        <v>613</v>
      </c>
      <c r="Z135" s="7">
        <v>8262</v>
      </c>
      <c r="AA135" s="26">
        <f t="shared" ref="AA135:AA198" si="22">IF(AND(F135=0,G135=0,H135=0,J135=0),1,0)</f>
        <v>0</v>
      </c>
      <c r="AB135" s="5" t="s">
        <v>60</v>
      </c>
      <c r="AC135" s="5">
        <f>ROUNDUP(Z135*Assumptions!$B$13/Assumptions!$B$10,0)</f>
        <v>1</v>
      </c>
      <c r="AD135" s="6">
        <f>AC135*Assumptions!$B$9</f>
        <v>400</v>
      </c>
      <c r="AE135" s="5" t="s">
        <v>60</v>
      </c>
      <c r="AF135" s="6" t="s">
        <v>60</v>
      </c>
      <c r="AG135" s="5">
        <f>ROUNDUP(Z135*Assumptions!$B$15/Assumptions!$B$10,0)</f>
        <v>1</v>
      </c>
      <c r="AH135" s="6">
        <f>AG135*Assumptions!$B$9</f>
        <v>400</v>
      </c>
      <c r="AI135" s="5" t="s">
        <v>60</v>
      </c>
      <c r="AJ135" s="6" t="s">
        <v>60</v>
      </c>
      <c r="AK135" s="5">
        <f>ROUNDUP(Z135*Assumptions!$B$16/Assumptions!$B$10,0)</f>
        <v>1</v>
      </c>
      <c r="AL135" s="6">
        <f>AK135*Assumptions!$B$9</f>
        <v>400</v>
      </c>
      <c r="AM135" s="5" t="s">
        <v>60</v>
      </c>
      <c r="AN135" s="6" t="s">
        <v>60</v>
      </c>
      <c r="AQ135" s="5">
        <f t="shared" si="21"/>
        <v>1</v>
      </c>
      <c r="AR135" s="5">
        <f>IF(R135&gt;9,Assumptions!$B$18,0)</f>
        <v>1</v>
      </c>
      <c r="AS135" s="5">
        <f>IF(OR(T135="se",T135="s"),Assumptions!$B$19,0)</f>
        <v>1</v>
      </c>
      <c r="AT135" s="5">
        <f>IF(ISBLANK(V135),0,Assumptions!$B$20)</f>
        <v>1</v>
      </c>
      <c r="AU135" s="5">
        <f>IF(W135&gt;0,Assumptions!$B$21,0)</f>
        <v>0</v>
      </c>
      <c r="AV135" s="5">
        <f>IF(OR(COUNT(SEARCH({"ih","ie"},D135)),COUNT(SEARCH({"profile","income","lim","lico","mbm"},O135))),Assumptions!$B$22,0)</f>
        <v>0</v>
      </c>
      <c r="AW135" s="5">
        <f>IF(OR(COUNT(SEARCH({"hsc","ih","sdc"},D135)),COUNT(SEARCH({"profile","dwelling","housing","construction","rooms","owner","rent"},O135))),Assumptions!$B$23,0)</f>
        <v>0</v>
      </c>
      <c r="AX135" s="5">
        <f>IF(OR(COUNT(SEARCH({"ied","ic","evm"},D135)),COUNT(SEARCH({"profile","immigr","birth","visible","citizen","generation"},O135))),1,0)</f>
        <v>0</v>
      </c>
      <c r="AY135" s="5">
        <f>IF(OR(COUNT(SEARCH({"fh","fhm","ms"},D135)),COUNT(SEARCH({"profile","common-law","marital","family","parent","child","same sex","living alone","household size"},O135))),Assumptions!$B$25,0)</f>
        <v>1</v>
      </c>
      <c r="AZ135" s="5">
        <f>IF(OR(COUNT(SEARCH({"as"},D135)),COUNT(SEARCH({"profile","age","elderly","child","senior"},O135))),Assumptions!$B$26,0)</f>
        <v>1</v>
      </c>
    </row>
    <row r="136" spans="1:52" ht="50.1" customHeight="1" x14ac:dyDescent="0.2">
      <c r="A136" s="5">
        <v>131</v>
      </c>
      <c r="B136" s="5">
        <v>5</v>
      </c>
      <c r="C136" s="10" t="s">
        <v>51</v>
      </c>
      <c r="D136" s="10" t="s">
        <v>139</v>
      </c>
      <c r="E136" s="5" t="s">
        <v>542</v>
      </c>
      <c r="F136" s="8">
        <f>IF(IF(AE136="NA",AC136,AE136)&gt;Assumptions!$B$11,0,1)</f>
        <v>0</v>
      </c>
      <c r="G136" s="8">
        <f t="shared" si="16"/>
        <v>0</v>
      </c>
      <c r="H136" s="8">
        <f>IF(IF(AI136="NA",AG136,AI136)&gt;Assumptions!$B$11,0,1)</f>
        <v>0</v>
      </c>
      <c r="I136" s="6">
        <f t="shared" si="17"/>
        <v>0</v>
      </c>
      <c r="J136" s="8">
        <f>IF(IF(AM136="NA",AK136,AM136)&gt;Assumptions!$B$11,0,1)</f>
        <v>0</v>
      </c>
      <c r="K136" s="6">
        <f t="shared" si="18"/>
        <v>0</v>
      </c>
      <c r="L136" s="5">
        <f t="shared" si="19"/>
        <v>4</v>
      </c>
      <c r="M136" s="5">
        <v>0</v>
      </c>
      <c r="N136" s="34">
        <f t="shared" si="20"/>
        <v>1</v>
      </c>
      <c r="O136" s="10" t="s">
        <v>582</v>
      </c>
      <c r="Q136" s="5" t="s">
        <v>542</v>
      </c>
      <c r="R136" s="9">
        <v>136</v>
      </c>
      <c r="S136" s="17" t="s">
        <v>416</v>
      </c>
      <c r="T136" s="9" t="s">
        <v>283</v>
      </c>
      <c r="X136" s="9" t="s">
        <v>61</v>
      </c>
      <c r="Y136" s="14" t="s">
        <v>614</v>
      </c>
      <c r="Z136" s="7">
        <v>232848</v>
      </c>
      <c r="AA136" s="26">
        <f t="shared" si="22"/>
        <v>1</v>
      </c>
      <c r="AB136" s="5" t="s">
        <v>60</v>
      </c>
      <c r="AC136" s="5">
        <f>ROUNDUP(Z136*Assumptions!$B$13/Assumptions!$B$10,0)</f>
        <v>27</v>
      </c>
      <c r="AD136" s="6">
        <f>AC136*Assumptions!$B$9</f>
        <v>10800</v>
      </c>
      <c r="AE136" s="5" t="s">
        <v>60</v>
      </c>
      <c r="AF136" s="6" t="s">
        <v>60</v>
      </c>
      <c r="AG136" s="5">
        <f>ROUNDUP(Z136*Assumptions!$B$15/Assumptions!$B$10,0)</f>
        <v>3</v>
      </c>
      <c r="AH136" s="6">
        <f>AG136*Assumptions!$B$9</f>
        <v>1200</v>
      </c>
      <c r="AI136" s="5" t="s">
        <v>60</v>
      </c>
      <c r="AJ136" s="6" t="s">
        <v>60</v>
      </c>
      <c r="AK136" s="5">
        <f>ROUNDUP(Z136*Assumptions!$B$16/Assumptions!$B$10,0)</f>
        <v>4</v>
      </c>
      <c r="AL136" s="6">
        <f>AK136*Assumptions!$B$9</f>
        <v>1600</v>
      </c>
      <c r="AM136" s="5" t="s">
        <v>60</v>
      </c>
      <c r="AN136" s="6" t="s">
        <v>60</v>
      </c>
      <c r="AQ136" s="5">
        <f t="shared" si="21"/>
        <v>1</v>
      </c>
      <c r="AR136" s="5">
        <f>IF(R136&gt;9,Assumptions!$B$18,0)</f>
        <v>1</v>
      </c>
      <c r="AS136" s="5">
        <f>IF(OR(T136="se",T136="s"),Assumptions!$B$19,0)</f>
        <v>1</v>
      </c>
      <c r="AT136" s="5">
        <f>IF(ISBLANK(V136),0,Assumptions!$B$20)</f>
        <v>0</v>
      </c>
      <c r="AU136" s="5">
        <f>IF(W136&gt;0,Assumptions!$B$21,0)</f>
        <v>0</v>
      </c>
      <c r="AV136" s="5">
        <f>IF(OR(COUNT(SEARCH({"ih","ie"},D136)),COUNT(SEARCH({"profile","income","lim","lico","mbm"},O136))),Assumptions!$B$22,0)</f>
        <v>0</v>
      </c>
      <c r="AW136" s="5">
        <f>IF(OR(COUNT(SEARCH({"hsc","ih","sdc"},D136)),COUNT(SEARCH({"profile","dwelling","housing","construction","rooms","owner","rent"},O136))),Assumptions!$B$23,0)</f>
        <v>0</v>
      </c>
      <c r="AX136" s="5">
        <f>IF(OR(COUNT(SEARCH({"ied","ic","evm"},D136)),COUNT(SEARCH({"profile","immigr","birth","visible","citizen","generation"},O136))),1,0)</f>
        <v>1</v>
      </c>
      <c r="AY136" s="5">
        <f>IF(OR(COUNT(SEARCH({"fh","fhm","ms"},D136)),COUNT(SEARCH({"profile","common-law","marital","family","parent","child","same sex","living alone","household size"},O136))),Assumptions!$B$25,0)</f>
        <v>0</v>
      </c>
      <c r="AZ136" s="5">
        <f>IF(OR(COUNT(SEARCH({"as"},D136)),COUNT(SEARCH({"profile","age","elderly","child","senior"},O136))),Assumptions!$B$26,0)</f>
        <v>1</v>
      </c>
    </row>
    <row r="137" spans="1:52" ht="50.1" customHeight="1" x14ac:dyDescent="0.2">
      <c r="A137" s="5">
        <v>132</v>
      </c>
      <c r="B137" s="5">
        <v>5</v>
      </c>
      <c r="C137" s="10" t="s">
        <v>51</v>
      </c>
      <c r="D137" s="10" t="s">
        <v>139</v>
      </c>
      <c r="E137" s="5" t="s">
        <v>543</v>
      </c>
      <c r="F137" s="8">
        <f>IF(IF(AE137="NA",AC137,AE137)&gt;Assumptions!$B$11,0,1)</f>
        <v>0</v>
      </c>
      <c r="G137" s="8">
        <f t="shared" si="16"/>
        <v>0</v>
      </c>
      <c r="H137" s="8">
        <f>IF(IF(AI137="NA",AG137,AI137)&gt;Assumptions!$B$11,0,1)</f>
        <v>0</v>
      </c>
      <c r="I137" s="6">
        <f t="shared" si="17"/>
        <v>0</v>
      </c>
      <c r="J137" s="8">
        <f>IF(IF(AM137="NA",AK137,AM137)&gt;Assumptions!$B$11,0,1)</f>
        <v>0</v>
      </c>
      <c r="K137" s="6">
        <f t="shared" si="18"/>
        <v>0</v>
      </c>
      <c r="L137" s="5">
        <f t="shared" si="19"/>
        <v>3</v>
      </c>
      <c r="M137" s="5">
        <v>0</v>
      </c>
      <c r="N137" s="34">
        <f t="shared" si="20"/>
        <v>0</v>
      </c>
      <c r="O137" s="10" t="s">
        <v>583</v>
      </c>
      <c r="Q137" s="5" t="s">
        <v>543</v>
      </c>
      <c r="R137" s="9">
        <v>136</v>
      </c>
      <c r="S137" s="17" t="s">
        <v>416</v>
      </c>
      <c r="T137" s="9" t="s">
        <v>283</v>
      </c>
      <c r="X137" s="9" t="s">
        <v>61</v>
      </c>
      <c r="Y137" s="14" t="s">
        <v>615</v>
      </c>
      <c r="Z137" s="7">
        <v>312130</v>
      </c>
      <c r="AA137" s="26">
        <f t="shared" si="22"/>
        <v>1</v>
      </c>
      <c r="AB137" s="5" t="s">
        <v>60</v>
      </c>
      <c r="AC137" s="5">
        <f>ROUNDUP(Z137*Assumptions!$B$13/Assumptions!$B$10,0)</f>
        <v>36</v>
      </c>
      <c r="AD137" s="6">
        <f>AC137*Assumptions!$B$9</f>
        <v>14400</v>
      </c>
      <c r="AE137" s="5" t="s">
        <v>60</v>
      </c>
      <c r="AF137" s="6" t="s">
        <v>60</v>
      </c>
      <c r="AG137" s="5">
        <f>ROUNDUP(Z137*Assumptions!$B$15/Assumptions!$B$10,0)</f>
        <v>4</v>
      </c>
      <c r="AH137" s="6">
        <f>AG137*Assumptions!$B$9</f>
        <v>1600</v>
      </c>
      <c r="AI137" s="5" t="s">
        <v>60</v>
      </c>
      <c r="AJ137" s="6" t="s">
        <v>60</v>
      </c>
      <c r="AK137" s="5">
        <f>ROUNDUP(Z137*Assumptions!$B$16/Assumptions!$B$10,0)</f>
        <v>5</v>
      </c>
      <c r="AL137" s="6">
        <f>AK137*Assumptions!$B$9</f>
        <v>2000</v>
      </c>
      <c r="AM137" s="5" t="s">
        <v>60</v>
      </c>
      <c r="AN137" s="6" t="s">
        <v>60</v>
      </c>
      <c r="AQ137" s="5">
        <f t="shared" si="21"/>
        <v>1</v>
      </c>
      <c r="AR137" s="5">
        <f>IF(R137&gt;9,Assumptions!$B$18,0)</f>
        <v>1</v>
      </c>
      <c r="AS137" s="5">
        <f>IF(OR(T137="se",T137="s"),Assumptions!$B$19,0)</f>
        <v>1</v>
      </c>
      <c r="AT137" s="5">
        <f>IF(ISBLANK(V137),0,Assumptions!$B$20)</f>
        <v>0</v>
      </c>
      <c r="AU137" s="5">
        <f>IF(W137&gt;0,Assumptions!$B$21,0)</f>
        <v>0</v>
      </c>
      <c r="AV137" s="5">
        <f>IF(OR(COUNT(SEARCH({"ih","ie"},D137)),COUNT(SEARCH({"profile","income","lim","lico","mbm"},O137))),Assumptions!$B$22,0)</f>
        <v>0</v>
      </c>
      <c r="AW137" s="5">
        <f>IF(OR(COUNT(SEARCH({"hsc","ih","sdc"},D137)),COUNT(SEARCH({"profile","dwelling","housing","construction","rooms","owner","rent"},O137))),Assumptions!$B$23,0)</f>
        <v>0</v>
      </c>
      <c r="AX137" s="5">
        <f>IF(OR(COUNT(SEARCH({"ied","ic","evm"},D137)),COUNT(SEARCH({"profile","immigr","birth","visible","citizen","generation"},O137))),1,0)</f>
        <v>0</v>
      </c>
      <c r="AY137" s="5">
        <f>IF(OR(COUNT(SEARCH({"fh","fhm","ms"},D137)),COUNT(SEARCH({"profile","common-law","marital","family","parent","child","same sex","living alone","household size"},O137))),Assumptions!$B$25,0)</f>
        <v>0</v>
      </c>
      <c r="AZ137" s="5">
        <f>IF(OR(COUNT(SEARCH({"as"},D137)),COUNT(SEARCH({"profile","age","elderly","child","senior"},O137))),Assumptions!$B$26,0)</f>
        <v>1</v>
      </c>
    </row>
    <row r="138" spans="1:52" ht="50.1" customHeight="1" x14ac:dyDescent="0.2">
      <c r="A138" s="5">
        <v>133</v>
      </c>
      <c r="B138" s="5">
        <v>5</v>
      </c>
      <c r="C138" s="10" t="s">
        <v>51</v>
      </c>
      <c r="D138" s="10" t="s">
        <v>139</v>
      </c>
      <c r="E138" s="5" t="s">
        <v>544</v>
      </c>
      <c r="F138" s="8">
        <f>IF(IF(AE138="NA",AC138,AE138)&gt;Assumptions!$B$11,0,1)</f>
        <v>0</v>
      </c>
      <c r="G138" s="8">
        <f t="shared" si="16"/>
        <v>0</v>
      </c>
      <c r="H138" s="8">
        <f>IF(IF(AI138="NA",AG138,AI138)&gt;Assumptions!$B$11,0,1)</f>
        <v>0</v>
      </c>
      <c r="I138" s="6">
        <f t="shared" si="17"/>
        <v>0</v>
      </c>
      <c r="J138" s="8">
        <f>IF(IF(AM138="NA",AK138,AM138)&gt;Assumptions!$B$11,0,1)</f>
        <v>0</v>
      </c>
      <c r="K138" s="6">
        <f t="shared" si="18"/>
        <v>0</v>
      </c>
      <c r="L138" s="5">
        <f t="shared" si="19"/>
        <v>3</v>
      </c>
      <c r="M138" s="5">
        <v>0</v>
      </c>
      <c r="N138" s="34">
        <f t="shared" si="20"/>
        <v>0</v>
      </c>
      <c r="O138" s="10" t="s">
        <v>616</v>
      </c>
      <c r="Q138" s="5" t="s">
        <v>544</v>
      </c>
      <c r="R138" s="9">
        <v>208</v>
      </c>
      <c r="S138" s="17" t="s">
        <v>416</v>
      </c>
      <c r="T138" s="9" t="s">
        <v>283</v>
      </c>
      <c r="X138" s="9" t="s">
        <v>61</v>
      </c>
      <c r="Y138" s="14" t="s">
        <v>617</v>
      </c>
      <c r="Z138" s="7">
        <v>312130</v>
      </c>
      <c r="AA138" s="26">
        <f t="shared" si="22"/>
        <v>1</v>
      </c>
      <c r="AB138" s="5" t="s">
        <v>60</v>
      </c>
      <c r="AC138" s="5">
        <f>ROUNDUP(Z138*Assumptions!$B$13/Assumptions!$B$10,0)</f>
        <v>36</v>
      </c>
      <c r="AD138" s="6">
        <f>AC138*Assumptions!$B$9</f>
        <v>14400</v>
      </c>
      <c r="AE138" s="5" t="s">
        <v>60</v>
      </c>
      <c r="AF138" s="6" t="s">
        <v>60</v>
      </c>
      <c r="AG138" s="5">
        <f>ROUNDUP(Z138*Assumptions!$B$15/Assumptions!$B$10,0)</f>
        <v>4</v>
      </c>
      <c r="AH138" s="6">
        <f>AG138*Assumptions!$B$9</f>
        <v>1600</v>
      </c>
      <c r="AI138" s="5" t="s">
        <v>60</v>
      </c>
      <c r="AJ138" s="6" t="s">
        <v>60</v>
      </c>
      <c r="AK138" s="5">
        <f>ROUNDUP(Z138*Assumptions!$B$16/Assumptions!$B$10,0)</f>
        <v>5</v>
      </c>
      <c r="AL138" s="6">
        <f>AK138*Assumptions!$B$9</f>
        <v>2000</v>
      </c>
      <c r="AM138" s="5" t="s">
        <v>60</v>
      </c>
      <c r="AN138" s="6" t="s">
        <v>60</v>
      </c>
      <c r="AQ138" s="5">
        <f t="shared" si="21"/>
        <v>1</v>
      </c>
      <c r="AR138" s="5">
        <f>IF(R138&gt;9,Assumptions!$B$18,0)</f>
        <v>1</v>
      </c>
      <c r="AS138" s="5">
        <f>IF(OR(T138="se",T138="s"),Assumptions!$B$19,0)</f>
        <v>1</v>
      </c>
      <c r="AT138" s="5">
        <f>IF(ISBLANK(V138),0,Assumptions!$B$20)</f>
        <v>0</v>
      </c>
      <c r="AU138" s="5">
        <f>IF(W138&gt;0,Assumptions!$B$21,0)</f>
        <v>0</v>
      </c>
      <c r="AV138" s="5">
        <f>IF(OR(COUNT(SEARCH({"ih","ie"},D138)),COUNT(SEARCH({"profile","income","lim","lico","mbm"},O138))),Assumptions!$B$22,0)</f>
        <v>0</v>
      </c>
      <c r="AW138" s="5">
        <f>IF(OR(COUNT(SEARCH({"hsc","ih","sdc"},D138)),COUNT(SEARCH({"profile","dwelling","housing","construction","rooms","owner","rent"},O138))),Assumptions!$B$23,0)</f>
        <v>0</v>
      </c>
      <c r="AX138" s="5">
        <f>IF(OR(COUNT(SEARCH({"ied","ic","evm"},D138)),COUNT(SEARCH({"profile","immigr","birth","visible","citizen","generation"},O138))),1,0)</f>
        <v>0</v>
      </c>
      <c r="AY138" s="5">
        <f>IF(OR(COUNT(SEARCH({"fh","fhm","ms"},D138)),COUNT(SEARCH({"profile","common-law","marital","family","parent","child","same sex","living alone","household size"},O138))),Assumptions!$B$25,0)</f>
        <v>0</v>
      </c>
      <c r="AZ138" s="5">
        <f>IF(OR(COUNT(SEARCH({"as"},D138)),COUNT(SEARCH({"profile","age","elderly","child","senior"},O138))),Assumptions!$B$26,0)</f>
        <v>1</v>
      </c>
    </row>
    <row r="139" spans="1:52" ht="50.1" customHeight="1" x14ac:dyDescent="0.2">
      <c r="A139" s="5">
        <v>134</v>
      </c>
      <c r="B139" s="5">
        <v>5</v>
      </c>
      <c r="C139" s="10" t="s">
        <v>51</v>
      </c>
      <c r="D139" s="10" t="s">
        <v>139</v>
      </c>
      <c r="E139" s="5" t="s">
        <v>545</v>
      </c>
      <c r="F139" s="8">
        <f>IF(IF(AE139="NA",AC139,AE139)&gt;Assumptions!$B$11,0,1)</f>
        <v>0</v>
      </c>
      <c r="G139" s="8">
        <f t="shared" si="16"/>
        <v>0</v>
      </c>
      <c r="H139" s="8">
        <f>IF(IF(AI139="NA",AG139,AI139)&gt;Assumptions!$B$11,0,1)</f>
        <v>0</v>
      </c>
      <c r="I139" s="6">
        <f t="shared" si="17"/>
        <v>0</v>
      </c>
      <c r="J139" s="8">
        <f>IF(IF(AM139="NA",AK139,AM139)&gt;Assumptions!$B$11,0,1)</f>
        <v>0</v>
      </c>
      <c r="K139" s="6">
        <f t="shared" si="18"/>
        <v>0</v>
      </c>
      <c r="L139" s="5">
        <f t="shared" si="19"/>
        <v>3</v>
      </c>
      <c r="M139" s="5">
        <v>0</v>
      </c>
      <c r="N139" s="34">
        <f t="shared" si="20"/>
        <v>0</v>
      </c>
      <c r="O139" s="10" t="s">
        <v>618</v>
      </c>
      <c r="Q139" s="5" t="s">
        <v>545</v>
      </c>
      <c r="R139" s="9">
        <v>208</v>
      </c>
      <c r="S139" s="17" t="s">
        <v>416</v>
      </c>
      <c r="T139" s="9" t="s">
        <v>283</v>
      </c>
      <c r="X139" s="9" t="s">
        <v>61</v>
      </c>
      <c r="Y139" s="14" t="s">
        <v>619</v>
      </c>
      <c r="Z139" s="7">
        <v>312130</v>
      </c>
      <c r="AA139" s="26">
        <f t="shared" si="22"/>
        <v>1</v>
      </c>
      <c r="AB139" s="5" t="s">
        <v>60</v>
      </c>
      <c r="AC139" s="5">
        <f>ROUNDUP(Z139*Assumptions!$B$13/Assumptions!$B$10,0)</f>
        <v>36</v>
      </c>
      <c r="AD139" s="6">
        <f>AC139*Assumptions!$B$9</f>
        <v>14400</v>
      </c>
      <c r="AE139" s="5" t="s">
        <v>60</v>
      </c>
      <c r="AF139" s="6" t="s">
        <v>60</v>
      </c>
      <c r="AG139" s="5">
        <f>ROUNDUP(Z139*Assumptions!$B$15/Assumptions!$B$10,0)</f>
        <v>4</v>
      </c>
      <c r="AH139" s="6">
        <f>AG139*Assumptions!$B$9</f>
        <v>1600</v>
      </c>
      <c r="AI139" s="5" t="s">
        <v>60</v>
      </c>
      <c r="AJ139" s="6" t="s">
        <v>60</v>
      </c>
      <c r="AK139" s="5">
        <f>ROUNDUP(Z139*Assumptions!$B$16/Assumptions!$B$10,0)</f>
        <v>5</v>
      </c>
      <c r="AL139" s="6">
        <f>AK139*Assumptions!$B$9</f>
        <v>2000</v>
      </c>
      <c r="AM139" s="5" t="s">
        <v>60</v>
      </c>
      <c r="AN139" s="6" t="s">
        <v>60</v>
      </c>
      <c r="AQ139" s="5">
        <f t="shared" si="21"/>
        <v>1</v>
      </c>
      <c r="AR139" s="5">
        <f>IF(R139&gt;9,Assumptions!$B$18,0)</f>
        <v>1</v>
      </c>
      <c r="AS139" s="5">
        <f>IF(OR(T139="se",T139="s"),Assumptions!$B$19,0)</f>
        <v>1</v>
      </c>
      <c r="AT139" s="5">
        <f>IF(ISBLANK(V139),0,Assumptions!$B$20)</f>
        <v>0</v>
      </c>
      <c r="AU139" s="5">
        <f>IF(W139&gt;0,Assumptions!$B$21,0)</f>
        <v>0</v>
      </c>
      <c r="AV139" s="5">
        <f>IF(OR(COUNT(SEARCH({"ih","ie"},D139)),COUNT(SEARCH({"profile","income","lim","lico","mbm"},O139))),Assumptions!$B$22,0)</f>
        <v>0</v>
      </c>
      <c r="AW139" s="5">
        <f>IF(OR(COUNT(SEARCH({"hsc","ih","sdc"},D139)),COUNT(SEARCH({"profile","dwelling","housing","construction","rooms","owner","rent"},O139))),Assumptions!$B$23,0)</f>
        <v>0</v>
      </c>
      <c r="AX139" s="5">
        <f>IF(OR(COUNT(SEARCH({"ied","ic","evm"},D139)),COUNT(SEARCH({"profile","immigr","birth","visible","citizen","generation"},O139))),1,0)</f>
        <v>0</v>
      </c>
      <c r="AY139" s="5">
        <f>IF(OR(COUNT(SEARCH({"fh","fhm","ms"},D139)),COUNT(SEARCH({"profile","common-law","marital","family","parent","child","same sex","living alone","household size"},O139))),Assumptions!$B$25,0)</f>
        <v>0</v>
      </c>
      <c r="AZ139" s="5">
        <f>IF(OR(COUNT(SEARCH({"as"},D139)),COUNT(SEARCH({"profile","age","elderly","child","senior"},O139))),Assumptions!$B$26,0)</f>
        <v>1</v>
      </c>
    </row>
    <row r="140" spans="1:52" ht="50.1" customHeight="1" x14ac:dyDescent="0.2">
      <c r="A140" s="5">
        <v>135</v>
      </c>
      <c r="B140" s="5">
        <v>5</v>
      </c>
      <c r="C140" s="10" t="s">
        <v>51</v>
      </c>
      <c r="D140" s="10" t="s">
        <v>823</v>
      </c>
      <c r="E140" s="5" t="s">
        <v>546</v>
      </c>
      <c r="F140" s="8">
        <f>IF(IF(AE140="NA",AC140,AE140)&gt;Assumptions!$B$11,0,1)</f>
        <v>1</v>
      </c>
      <c r="G140" s="8">
        <f t="shared" si="16"/>
        <v>0</v>
      </c>
      <c r="H140" s="8">
        <f>IF(IF(AI140="NA",AG140,AI140)&gt;Assumptions!$B$11,0,1)</f>
        <v>1</v>
      </c>
      <c r="I140" s="6">
        <f t="shared" si="17"/>
        <v>800</v>
      </c>
      <c r="J140" s="8">
        <f>IF(IF(AM140="NA",AK140,AM140)&gt;Assumptions!$B$11,0,1)</f>
        <v>1</v>
      </c>
      <c r="K140" s="6">
        <f t="shared" si="18"/>
        <v>1200</v>
      </c>
      <c r="L140" s="5">
        <f t="shared" si="19"/>
        <v>4</v>
      </c>
      <c r="M140" s="5">
        <v>0</v>
      </c>
      <c r="N140" s="34">
        <f t="shared" si="20"/>
        <v>1</v>
      </c>
      <c r="O140" s="10" t="s">
        <v>584</v>
      </c>
      <c r="Q140" s="5" t="s">
        <v>546</v>
      </c>
      <c r="R140" s="9">
        <v>71</v>
      </c>
      <c r="S140" s="17" t="s">
        <v>416</v>
      </c>
      <c r="T140" s="9" t="s">
        <v>283</v>
      </c>
      <c r="V140" s="9" t="s">
        <v>417</v>
      </c>
      <c r="X140" s="9" t="s">
        <v>61</v>
      </c>
      <c r="Y140" s="14" t="s">
        <v>620</v>
      </c>
      <c r="Z140" s="7">
        <v>2088</v>
      </c>
      <c r="AA140" s="26">
        <f t="shared" si="22"/>
        <v>0</v>
      </c>
      <c r="AB140" s="5" t="s">
        <v>60</v>
      </c>
      <c r="AC140" s="5">
        <f>ROUNDUP(Z140*Assumptions!$B$13/Assumptions!$B$10,0)</f>
        <v>1</v>
      </c>
      <c r="AD140" s="6">
        <f>AC140*Assumptions!$B$9</f>
        <v>400</v>
      </c>
      <c r="AE140" s="5" t="s">
        <v>60</v>
      </c>
      <c r="AF140" s="6" t="s">
        <v>60</v>
      </c>
      <c r="AG140" s="5">
        <f>ROUNDUP(Z140*Assumptions!$B$15/Assumptions!$B$10,0)</f>
        <v>1</v>
      </c>
      <c r="AH140" s="6">
        <f>AG140*Assumptions!$B$9</f>
        <v>400</v>
      </c>
      <c r="AI140" s="5" t="s">
        <v>60</v>
      </c>
      <c r="AJ140" s="6" t="s">
        <v>60</v>
      </c>
      <c r="AK140" s="5">
        <f>ROUNDUP(Z140*Assumptions!$B$16/Assumptions!$B$10,0)</f>
        <v>1</v>
      </c>
      <c r="AL140" s="6">
        <f>AK140*Assumptions!$B$9</f>
        <v>400</v>
      </c>
      <c r="AM140" s="5" t="s">
        <v>60</v>
      </c>
      <c r="AN140" s="6" t="s">
        <v>60</v>
      </c>
      <c r="AQ140" s="5">
        <f t="shared" si="21"/>
        <v>1</v>
      </c>
      <c r="AR140" s="5">
        <f>IF(R140&gt;9,Assumptions!$B$18,0)</f>
        <v>1</v>
      </c>
      <c r="AS140" s="5">
        <f>IF(OR(T140="se",T140="s"),Assumptions!$B$19,0)</f>
        <v>1</v>
      </c>
      <c r="AT140" s="5">
        <f>IF(ISBLANK(V140),0,Assumptions!$B$20)</f>
        <v>1</v>
      </c>
      <c r="AU140" s="5">
        <f>IF(W140&gt;0,Assumptions!$B$21,0)</f>
        <v>0</v>
      </c>
      <c r="AV140" s="5">
        <f>IF(OR(COUNT(SEARCH({"ih","ie"},D140)),COUNT(SEARCH({"profile","income","lim","lico","mbm"},O140))),Assumptions!$B$22,0)</f>
        <v>0</v>
      </c>
      <c r="AW140" s="5">
        <f>IF(OR(COUNT(SEARCH({"hsc","ih","sdc"},D140)),COUNT(SEARCH({"profile","dwelling","housing","construction","rooms","owner","rent"},O140))),Assumptions!$B$23,0)</f>
        <v>0</v>
      </c>
      <c r="AX140" s="5">
        <f>IF(OR(COUNT(SEARCH({"ied","ic","evm"},D140)),COUNT(SEARCH({"profile","immigr","birth","visible","citizen","generation"},O140))),1,0)</f>
        <v>1</v>
      </c>
      <c r="AY140" s="5">
        <f>IF(OR(COUNT(SEARCH({"fh","fhm","ms"},D140)),COUNT(SEARCH({"profile","common-law","marital","family","parent","child","same sex","living alone","household size"},O140))),Assumptions!$B$25,0)</f>
        <v>0</v>
      </c>
      <c r="AZ140" s="5">
        <f>IF(OR(COUNT(SEARCH({"as"},D140)),COUNT(SEARCH({"profile","age","elderly","child","senior"},O140))),Assumptions!$B$26,0)</f>
        <v>0</v>
      </c>
    </row>
    <row r="141" spans="1:52" ht="50.1" customHeight="1" x14ac:dyDescent="0.2">
      <c r="A141" s="5">
        <v>136</v>
      </c>
      <c r="B141" s="5">
        <v>5</v>
      </c>
      <c r="C141" s="10" t="s">
        <v>51</v>
      </c>
      <c r="D141" s="10" t="s">
        <v>823</v>
      </c>
      <c r="E141" s="5" t="s">
        <v>547</v>
      </c>
      <c r="F141" s="8">
        <f>IF(IF(AE141="NA",AC141,AE141)&gt;Assumptions!$B$11,0,1)</f>
        <v>1</v>
      </c>
      <c r="G141" s="8">
        <f t="shared" si="16"/>
        <v>0</v>
      </c>
      <c r="H141" s="8">
        <f>IF(IF(AI141="NA",AG141,AI141)&gt;Assumptions!$B$11,0,1)</f>
        <v>1</v>
      </c>
      <c r="I141" s="6">
        <f t="shared" si="17"/>
        <v>800</v>
      </c>
      <c r="J141" s="8">
        <f>IF(IF(AM141="NA",AK141,AM141)&gt;Assumptions!$B$11,0,1)</f>
        <v>1</v>
      </c>
      <c r="K141" s="6">
        <f t="shared" si="18"/>
        <v>1200</v>
      </c>
      <c r="L141" s="5">
        <f t="shared" si="19"/>
        <v>4</v>
      </c>
      <c r="M141" s="5">
        <v>0</v>
      </c>
      <c r="N141" s="34">
        <f t="shared" si="20"/>
        <v>1</v>
      </c>
      <c r="O141" s="10" t="s">
        <v>585</v>
      </c>
      <c r="Q141" s="5" t="s">
        <v>547</v>
      </c>
      <c r="R141" s="9">
        <v>13</v>
      </c>
      <c r="S141" s="17" t="s">
        <v>416</v>
      </c>
      <c r="T141" s="9" t="s">
        <v>283</v>
      </c>
      <c r="X141" s="9" t="s">
        <v>61</v>
      </c>
      <c r="Y141" s="14" t="s">
        <v>512</v>
      </c>
      <c r="Z141" s="7">
        <v>1140</v>
      </c>
      <c r="AA141" s="26">
        <f t="shared" si="22"/>
        <v>0</v>
      </c>
      <c r="AB141" s="5" t="s">
        <v>60</v>
      </c>
      <c r="AC141" s="5">
        <f>ROUNDUP(Z141*Assumptions!$B$13/Assumptions!$B$10,0)</f>
        <v>1</v>
      </c>
      <c r="AD141" s="6">
        <f>AC141*Assumptions!$B$9</f>
        <v>400</v>
      </c>
      <c r="AE141" s="5" t="s">
        <v>60</v>
      </c>
      <c r="AF141" s="6" t="s">
        <v>60</v>
      </c>
      <c r="AG141" s="5">
        <f>ROUNDUP(Z141*Assumptions!$B$15/Assumptions!$B$10,0)</f>
        <v>1</v>
      </c>
      <c r="AH141" s="6">
        <f>AG141*Assumptions!$B$9</f>
        <v>400</v>
      </c>
      <c r="AI141" s="5" t="s">
        <v>60</v>
      </c>
      <c r="AJ141" s="6" t="s">
        <v>60</v>
      </c>
      <c r="AK141" s="5">
        <f>ROUNDUP(Z141*Assumptions!$B$16/Assumptions!$B$10,0)</f>
        <v>1</v>
      </c>
      <c r="AL141" s="6">
        <f>AK141*Assumptions!$B$9</f>
        <v>400</v>
      </c>
      <c r="AM141" s="5" t="s">
        <v>60</v>
      </c>
      <c r="AN141" s="6" t="s">
        <v>60</v>
      </c>
      <c r="AQ141" s="5">
        <f t="shared" si="21"/>
        <v>1</v>
      </c>
      <c r="AR141" s="5">
        <f>IF(R141&gt;9,Assumptions!$B$18,0)</f>
        <v>1</v>
      </c>
      <c r="AS141" s="5">
        <f>IF(OR(T141="se",T141="s"),Assumptions!$B$19,0)</f>
        <v>1</v>
      </c>
      <c r="AT141" s="5">
        <f>IF(ISBLANK(V141),0,Assumptions!$B$20)</f>
        <v>0</v>
      </c>
      <c r="AU141" s="5">
        <f>IF(W141&gt;0,Assumptions!$B$21,0)</f>
        <v>0</v>
      </c>
      <c r="AV141" s="5">
        <f>IF(OR(COUNT(SEARCH({"ih","ie"},D141)),COUNT(SEARCH({"profile","income","lim","lico","mbm"},O141))),Assumptions!$B$22,0)</f>
        <v>0</v>
      </c>
      <c r="AW141" s="5">
        <f>IF(OR(COUNT(SEARCH({"hsc","ih","sdc"},D141)),COUNT(SEARCH({"profile","dwelling","housing","construction","rooms","owner","rent"},O141))),Assumptions!$B$23,0)</f>
        <v>0</v>
      </c>
      <c r="AX141" s="5">
        <f>IF(OR(COUNT(SEARCH({"ied","ic","evm"},D141)),COUNT(SEARCH({"profile","immigr","birth","visible","citizen","generation"},O141))),1,0)</f>
        <v>1</v>
      </c>
      <c r="AY141" s="5">
        <f>IF(OR(COUNT(SEARCH({"fh","fhm","ms"},D141)),COUNT(SEARCH({"profile","common-law","marital","family","parent","child","same sex","living alone","household size"},O141))),Assumptions!$B$25,0)</f>
        <v>0</v>
      </c>
      <c r="AZ141" s="5">
        <f>IF(OR(COUNT(SEARCH({"as"},D141)),COUNT(SEARCH({"profile","age","elderly","child","senior"},O141))),Assumptions!$B$26,0)</f>
        <v>1</v>
      </c>
    </row>
    <row r="142" spans="1:52" ht="50.1" customHeight="1" x14ac:dyDescent="0.2">
      <c r="A142" s="5">
        <v>137</v>
      </c>
      <c r="B142" s="5">
        <v>5</v>
      </c>
      <c r="C142" s="10" t="s">
        <v>51</v>
      </c>
      <c r="D142" s="10" t="s">
        <v>823</v>
      </c>
      <c r="E142" s="5" t="s">
        <v>548</v>
      </c>
      <c r="F142" s="8">
        <f>IF(IF(AE142="NA",AC142,AE142)&gt;Assumptions!$B$11,0,1)</f>
        <v>1</v>
      </c>
      <c r="G142" s="8">
        <f t="shared" si="16"/>
        <v>0</v>
      </c>
      <c r="H142" s="8">
        <f>IF(IF(AI142="NA",AG142,AI142)&gt;Assumptions!$B$11,0,1)</f>
        <v>1</v>
      </c>
      <c r="I142" s="6">
        <f t="shared" si="17"/>
        <v>1200</v>
      </c>
      <c r="J142" s="8">
        <f>IF(IF(AM142="NA",AK142,AM142)&gt;Assumptions!$B$11,0,1)</f>
        <v>1</v>
      </c>
      <c r="K142" s="6">
        <f t="shared" si="18"/>
        <v>1600</v>
      </c>
      <c r="L142" s="5">
        <f t="shared" si="19"/>
        <v>5</v>
      </c>
      <c r="M142" s="5">
        <v>0</v>
      </c>
      <c r="N142" s="34">
        <f t="shared" si="20"/>
        <v>1</v>
      </c>
      <c r="O142" s="10" t="s">
        <v>586</v>
      </c>
      <c r="Q142" s="5" t="s">
        <v>548</v>
      </c>
      <c r="R142" s="9">
        <v>37</v>
      </c>
      <c r="S142" s="17" t="s">
        <v>416</v>
      </c>
      <c r="T142" s="9" t="s">
        <v>283</v>
      </c>
      <c r="V142" s="9" t="s">
        <v>417</v>
      </c>
      <c r="X142" s="9" t="s">
        <v>61</v>
      </c>
      <c r="Y142" s="14" t="s">
        <v>621</v>
      </c>
      <c r="Z142" s="7">
        <v>8910</v>
      </c>
      <c r="AA142" s="26">
        <f t="shared" si="22"/>
        <v>0</v>
      </c>
      <c r="AB142" s="5" t="s">
        <v>60</v>
      </c>
      <c r="AC142" s="5">
        <f>ROUNDUP(Z142*Assumptions!$B$13/Assumptions!$B$10,0)</f>
        <v>2</v>
      </c>
      <c r="AD142" s="6">
        <f>AC142*Assumptions!$B$9</f>
        <v>800</v>
      </c>
      <c r="AE142" s="5" t="s">
        <v>60</v>
      </c>
      <c r="AF142" s="6" t="s">
        <v>60</v>
      </c>
      <c r="AG142" s="5">
        <f>ROUNDUP(Z142*Assumptions!$B$15/Assumptions!$B$10,0)</f>
        <v>1</v>
      </c>
      <c r="AH142" s="6">
        <f>AG142*Assumptions!$B$9</f>
        <v>400</v>
      </c>
      <c r="AI142" s="5" t="s">
        <v>60</v>
      </c>
      <c r="AJ142" s="6" t="s">
        <v>60</v>
      </c>
      <c r="AK142" s="5">
        <f>ROUNDUP(Z142*Assumptions!$B$16/Assumptions!$B$10,0)</f>
        <v>1</v>
      </c>
      <c r="AL142" s="6">
        <f>AK142*Assumptions!$B$9</f>
        <v>400</v>
      </c>
      <c r="AM142" s="5" t="s">
        <v>60</v>
      </c>
      <c r="AN142" s="6" t="s">
        <v>60</v>
      </c>
      <c r="AQ142" s="5">
        <f t="shared" si="21"/>
        <v>1</v>
      </c>
      <c r="AR142" s="5">
        <f>IF(R142&gt;9,Assumptions!$B$18,0)</f>
        <v>1</v>
      </c>
      <c r="AS142" s="5">
        <f>IF(OR(T142="se",T142="s"),Assumptions!$B$19,0)</f>
        <v>1</v>
      </c>
      <c r="AT142" s="5">
        <f>IF(ISBLANK(V142),0,Assumptions!$B$20)</f>
        <v>1</v>
      </c>
      <c r="AU142" s="5">
        <f>IF(W142&gt;0,Assumptions!$B$21,0)</f>
        <v>0</v>
      </c>
      <c r="AV142" s="5">
        <f>IF(OR(COUNT(SEARCH({"ih","ie"},D142)),COUNT(SEARCH({"profile","income","lim","lico","mbm"},O142))),Assumptions!$B$22,0)</f>
        <v>0</v>
      </c>
      <c r="AW142" s="5">
        <f>IF(OR(COUNT(SEARCH({"hsc","ih","sdc"},D142)),COUNT(SEARCH({"profile","dwelling","housing","construction","rooms","owner","rent"},O142))),Assumptions!$B$23,0)</f>
        <v>0</v>
      </c>
      <c r="AX142" s="5">
        <f>IF(OR(COUNT(SEARCH({"ied","ic","evm"},D142)),COUNT(SEARCH({"profile","immigr","birth","visible","citizen","generation"},O142))),1,0)</f>
        <v>1</v>
      </c>
      <c r="AY142" s="5">
        <f>IF(OR(COUNT(SEARCH({"fh","fhm","ms"},D142)),COUNT(SEARCH({"profile","common-law","marital","family","parent","child","same sex","living alone","household size"},O142))),Assumptions!$B$25,0)</f>
        <v>0</v>
      </c>
      <c r="AZ142" s="5">
        <f>IF(OR(COUNT(SEARCH({"as"},D142)),COUNT(SEARCH({"profile","age","elderly","child","senior"},O142))),Assumptions!$B$26,0)</f>
        <v>1</v>
      </c>
    </row>
    <row r="143" spans="1:52" ht="50.1" customHeight="1" x14ac:dyDescent="0.2">
      <c r="A143" s="5">
        <v>138</v>
      </c>
      <c r="B143" s="5">
        <v>5</v>
      </c>
      <c r="C143" s="10" t="s">
        <v>51</v>
      </c>
      <c r="D143" s="10" t="s">
        <v>137</v>
      </c>
      <c r="E143" s="5" t="s">
        <v>549</v>
      </c>
      <c r="F143" s="8">
        <f>IF(IF(AE143="NA",AC143,AE143)&gt;Assumptions!$B$11,0,1)</f>
        <v>0</v>
      </c>
      <c r="G143" s="8">
        <f t="shared" si="16"/>
        <v>1</v>
      </c>
      <c r="H143" s="8">
        <f>IF(IF(AI143="NA",AG143,AI143)&gt;Assumptions!$B$11,0,1)</f>
        <v>1</v>
      </c>
      <c r="I143" s="6">
        <f t="shared" si="17"/>
        <v>800</v>
      </c>
      <c r="J143" s="8">
        <f>IF(IF(AM143="NA",AK143,AM143)&gt;Assumptions!$B$11,0,1)</f>
        <v>1</v>
      </c>
      <c r="K143" s="6">
        <f t="shared" si="18"/>
        <v>1200</v>
      </c>
      <c r="L143" s="5">
        <f t="shared" si="19"/>
        <v>5</v>
      </c>
      <c r="M143" s="5">
        <v>0</v>
      </c>
      <c r="N143" s="34">
        <f t="shared" si="20"/>
        <v>1</v>
      </c>
      <c r="O143" s="10" t="s">
        <v>587</v>
      </c>
      <c r="Q143" s="5" t="s">
        <v>549</v>
      </c>
      <c r="R143" s="9">
        <v>83</v>
      </c>
      <c r="S143" s="17" t="s">
        <v>416</v>
      </c>
      <c r="T143" s="9" t="s">
        <v>283</v>
      </c>
      <c r="V143" s="9" t="s">
        <v>417</v>
      </c>
      <c r="X143" s="9" t="s">
        <v>61</v>
      </c>
      <c r="Y143" s="14" t="s">
        <v>58</v>
      </c>
      <c r="Z143" s="7">
        <v>20160</v>
      </c>
      <c r="AA143" s="26">
        <f t="shared" si="22"/>
        <v>0</v>
      </c>
      <c r="AB143" s="5" t="s">
        <v>60</v>
      </c>
      <c r="AC143" s="5">
        <f>ROUNDUP(Z143*Assumptions!$B$13/Assumptions!$B$10,0)</f>
        <v>3</v>
      </c>
      <c r="AD143" s="6">
        <f>AC143*Assumptions!$B$9</f>
        <v>1200</v>
      </c>
      <c r="AE143" s="5" t="s">
        <v>60</v>
      </c>
      <c r="AF143" s="6" t="s">
        <v>60</v>
      </c>
      <c r="AG143" s="5">
        <f>ROUNDUP(Z143*Assumptions!$B$15/Assumptions!$B$10,0)</f>
        <v>1</v>
      </c>
      <c r="AH143" s="6">
        <f>AG143*Assumptions!$B$9</f>
        <v>400</v>
      </c>
      <c r="AI143" s="5" t="s">
        <v>60</v>
      </c>
      <c r="AJ143" s="6" t="s">
        <v>60</v>
      </c>
      <c r="AK143" s="5">
        <f>ROUNDUP(Z143*Assumptions!$B$16/Assumptions!$B$10,0)</f>
        <v>1</v>
      </c>
      <c r="AL143" s="6">
        <f>AK143*Assumptions!$B$9</f>
        <v>400</v>
      </c>
      <c r="AM143" s="5" t="s">
        <v>60</v>
      </c>
      <c r="AN143" s="6" t="s">
        <v>60</v>
      </c>
      <c r="AQ143" s="5">
        <f t="shared" si="21"/>
        <v>1</v>
      </c>
      <c r="AR143" s="5">
        <f>IF(R143&gt;9,Assumptions!$B$18,0)</f>
        <v>1</v>
      </c>
      <c r="AS143" s="5">
        <f>IF(OR(T143="se",T143="s"),Assumptions!$B$19,0)</f>
        <v>1</v>
      </c>
      <c r="AT143" s="5">
        <f>IF(ISBLANK(V143),0,Assumptions!$B$20)</f>
        <v>1</v>
      </c>
      <c r="AU143" s="5">
        <f>IF(W143&gt;0,Assumptions!$B$21,0)</f>
        <v>0</v>
      </c>
      <c r="AV143" s="5">
        <f>IF(OR(COUNT(SEARCH({"ih","ie"},D143)),COUNT(SEARCH({"profile","income","lim","lico","mbm"},O143))),Assumptions!$B$22,0)</f>
        <v>0</v>
      </c>
      <c r="AW143" s="5">
        <f>IF(OR(COUNT(SEARCH({"hsc","ih","sdc"},D143)),COUNT(SEARCH({"profile","dwelling","housing","construction","rooms","owner","rent"},O143))),Assumptions!$B$23,0)</f>
        <v>1</v>
      </c>
      <c r="AX143" s="5">
        <f>IF(OR(COUNT(SEARCH({"ied","ic","evm"},D143)),COUNT(SEARCH({"profile","immigr","birth","visible","citizen","generation"},O143))),1,0)</f>
        <v>0</v>
      </c>
      <c r="AY143" s="5">
        <f>IF(OR(COUNT(SEARCH({"fh","fhm","ms"},D143)),COUNT(SEARCH({"profile","common-law","marital","family","parent","child","same sex","living alone","household size"},O143))),Assumptions!$B$25,0)</f>
        <v>0</v>
      </c>
      <c r="AZ143" s="5">
        <f>IF(OR(COUNT(SEARCH({"as"},D143)),COUNT(SEARCH({"profile","age","elderly","child","senior"},O143))),Assumptions!$B$26,0)</f>
        <v>1</v>
      </c>
    </row>
    <row r="144" spans="1:52" ht="50.1" customHeight="1" x14ac:dyDescent="0.2">
      <c r="A144" s="5">
        <v>139</v>
      </c>
      <c r="B144" s="5">
        <v>5</v>
      </c>
      <c r="C144" s="10" t="s">
        <v>51</v>
      </c>
      <c r="D144" s="10" t="s">
        <v>825</v>
      </c>
      <c r="E144" s="5" t="s">
        <v>550</v>
      </c>
      <c r="F144" s="8">
        <f>IF(IF(AE144="NA",AC144,AE144)&gt;Assumptions!$B$11,0,1)</f>
        <v>0</v>
      </c>
      <c r="G144" s="8">
        <f t="shared" si="16"/>
        <v>1</v>
      </c>
      <c r="H144" s="8">
        <f>IF(IF(AI144="NA",AG144,AI144)&gt;Assumptions!$B$11,0,1)</f>
        <v>1</v>
      </c>
      <c r="I144" s="6">
        <f t="shared" si="17"/>
        <v>800</v>
      </c>
      <c r="J144" s="8">
        <f>IF(IF(AM144="NA",AK144,AM144)&gt;Assumptions!$B$11,0,1)</f>
        <v>1</v>
      </c>
      <c r="K144" s="6">
        <f t="shared" si="18"/>
        <v>1600</v>
      </c>
      <c r="L144" s="5">
        <f t="shared" si="19"/>
        <v>4</v>
      </c>
      <c r="M144" s="5">
        <v>0</v>
      </c>
      <c r="N144" s="34">
        <f t="shared" si="20"/>
        <v>1</v>
      </c>
      <c r="O144" s="10" t="s">
        <v>588</v>
      </c>
      <c r="Q144" s="5" t="s">
        <v>550</v>
      </c>
      <c r="R144" s="9">
        <v>16</v>
      </c>
      <c r="S144" s="17" t="s">
        <v>416</v>
      </c>
      <c r="T144" s="9" t="s">
        <v>283</v>
      </c>
      <c r="X144" s="9" t="s">
        <v>61</v>
      </c>
      <c r="Y144" s="14" t="s">
        <v>513</v>
      </c>
      <c r="Z144" s="7">
        <v>83160</v>
      </c>
      <c r="AA144" s="26">
        <f t="shared" si="22"/>
        <v>0</v>
      </c>
      <c r="AB144" s="5" t="s">
        <v>60</v>
      </c>
      <c r="AC144" s="5">
        <f>ROUNDUP(Z144*Assumptions!$B$13/Assumptions!$B$10,0)</f>
        <v>10</v>
      </c>
      <c r="AD144" s="6">
        <f>AC144*Assumptions!$B$9</f>
        <v>4000</v>
      </c>
      <c r="AE144" s="5" t="s">
        <v>60</v>
      </c>
      <c r="AF144" s="6" t="s">
        <v>60</v>
      </c>
      <c r="AG144" s="5">
        <f>ROUNDUP(Z144*Assumptions!$B$15/Assumptions!$B$10,0)</f>
        <v>1</v>
      </c>
      <c r="AH144" s="6">
        <f>AG144*Assumptions!$B$9</f>
        <v>400</v>
      </c>
      <c r="AI144" s="5" t="s">
        <v>60</v>
      </c>
      <c r="AJ144" s="6" t="s">
        <v>60</v>
      </c>
      <c r="AK144" s="5">
        <f>ROUNDUP(Z144*Assumptions!$B$16/Assumptions!$B$10,0)</f>
        <v>2</v>
      </c>
      <c r="AL144" s="6">
        <f>AK144*Assumptions!$B$9</f>
        <v>800</v>
      </c>
      <c r="AM144" s="5" t="s">
        <v>60</v>
      </c>
      <c r="AN144" s="6" t="s">
        <v>60</v>
      </c>
      <c r="AQ144" s="5">
        <f t="shared" si="21"/>
        <v>1</v>
      </c>
      <c r="AR144" s="5">
        <f>IF(R144&gt;9,Assumptions!$B$18,0)</f>
        <v>1</v>
      </c>
      <c r="AS144" s="5">
        <f>IF(OR(T144="se",T144="s"),Assumptions!$B$19,0)</f>
        <v>1</v>
      </c>
      <c r="AT144" s="5">
        <f>IF(ISBLANK(V144),0,Assumptions!$B$20)</f>
        <v>0</v>
      </c>
      <c r="AU144" s="5">
        <f>IF(W144&gt;0,Assumptions!$B$21,0)</f>
        <v>0</v>
      </c>
      <c r="AV144" s="5">
        <f>IF(OR(COUNT(SEARCH({"ih","ie"},D144)),COUNT(SEARCH({"profile","income","lim","lico","mbm"},O144))),Assumptions!$B$22,0)</f>
        <v>0</v>
      </c>
      <c r="AW144" s="5">
        <f>IF(OR(COUNT(SEARCH({"hsc","ih","sdc"},D144)),COUNT(SEARCH({"profile","dwelling","housing","construction","rooms","owner","rent"},O144))),Assumptions!$B$23,0)</f>
        <v>0</v>
      </c>
      <c r="AX144" s="5">
        <f>IF(OR(COUNT(SEARCH({"ied","ic","evm"},D144)),COUNT(SEARCH({"profile","immigr","birth","visible","citizen","generation"},O144))),1,0)</f>
        <v>0</v>
      </c>
      <c r="AY144" s="5">
        <f>IF(OR(COUNT(SEARCH({"fh","fhm","ms"},D144)),COUNT(SEARCH({"profile","common-law","marital","family","parent","child","same sex","living alone","household size"},O144))),Assumptions!$B$25,0)</f>
        <v>1</v>
      </c>
      <c r="AZ144" s="5">
        <f>IF(OR(COUNT(SEARCH({"as"},D144)),COUNT(SEARCH({"profile","age","elderly","child","senior"},O144))),Assumptions!$B$26,0)</f>
        <v>1</v>
      </c>
    </row>
    <row r="145" spans="1:52" ht="50.1" customHeight="1" x14ac:dyDescent="0.2">
      <c r="A145" s="5">
        <v>140</v>
      </c>
      <c r="B145" s="5">
        <v>5</v>
      </c>
      <c r="C145" s="10" t="s">
        <v>51</v>
      </c>
      <c r="D145" s="10" t="s">
        <v>825</v>
      </c>
      <c r="E145" s="5" t="s">
        <v>551</v>
      </c>
      <c r="F145" s="8">
        <f>IF(IF(AE145="NA",AC145,AE145)&gt;Assumptions!$B$11,0,1)</f>
        <v>0</v>
      </c>
      <c r="G145" s="8">
        <f t="shared" si="16"/>
        <v>1</v>
      </c>
      <c r="H145" s="8">
        <f>IF(IF(AI145="NA",AG145,AI145)&gt;Assumptions!$B$11,0,1)</f>
        <v>1</v>
      </c>
      <c r="I145" s="6">
        <f t="shared" si="17"/>
        <v>800</v>
      </c>
      <c r="J145" s="8">
        <f>IF(IF(AM145="NA",AK145,AM145)&gt;Assumptions!$B$11,0,1)</f>
        <v>1</v>
      </c>
      <c r="K145" s="6">
        <f t="shared" si="18"/>
        <v>1200</v>
      </c>
      <c r="L145" s="5">
        <f t="shared" si="19"/>
        <v>0</v>
      </c>
      <c r="M145" s="5">
        <v>0</v>
      </c>
      <c r="N145" s="34">
        <f t="shared" si="20"/>
        <v>0</v>
      </c>
      <c r="O145" s="10" t="s">
        <v>589</v>
      </c>
      <c r="Q145" s="5" t="s">
        <v>551</v>
      </c>
      <c r="R145" s="9">
        <v>45</v>
      </c>
      <c r="S145" s="17" t="s">
        <v>284</v>
      </c>
      <c r="T145" s="9" t="s">
        <v>283</v>
      </c>
      <c r="U145" s="9">
        <v>33</v>
      </c>
      <c r="X145" s="9" t="s">
        <v>61</v>
      </c>
      <c r="Y145" s="14" t="s">
        <v>612</v>
      </c>
      <c r="Z145" s="7">
        <v>32256</v>
      </c>
      <c r="AA145" s="26">
        <f t="shared" si="22"/>
        <v>0</v>
      </c>
      <c r="AB145" s="5" t="s">
        <v>60</v>
      </c>
      <c r="AC145" s="5">
        <f>ROUNDUP(Z145*Assumptions!$B$13/Assumptions!$B$10,0)</f>
        <v>4</v>
      </c>
      <c r="AD145" s="6">
        <f>AC145*Assumptions!$B$9</f>
        <v>1600</v>
      </c>
      <c r="AE145" s="5" t="s">
        <v>60</v>
      </c>
      <c r="AF145" s="6" t="s">
        <v>60</v>
      </c>
      <c r="AG145" s="5">
        <f>ROUNDUP(Z145*Assumptions!$B$15/Assumptions!$B$10,0)</f>
        <v>1</v>
      </c>
      <c r="AH145" s="6">
        <f>AG145*Assumptions!$B$9</f>
        <v>400</v>
      </c>
      <c r="AI145" s="5" t="s">
        <v>60</v>
      </c>
      <c r="AJ145" s="6" t="s">
        <v>60</v>
      </c>
      <c r="AK145" s="5">
        <f>ROUNDUP(Z145*Assumptions!$B$16/Assumptions!$B$10,0)</f>
        <v>1</v>
      </c>
      <c r="AL145" s="6">
        <f>AK145*Assumptions!$B$9</f>
        <v>400</v>
      </c>
      <c r="AM145" s="5" t="s">
        <v>60</v>
      </c>
      <c r="AN145" s="6" t="s">
        <v>60</v>
      </c>
      <c r="AQ145" s="5">
        <f t="shared" si="21"/>
        <v>0</v>
      </c>
      <c r="AR145" s="5">
        <f>IF(R145&gt;9,Assumptions!$B$18,0)</f>
        <v>1</v>
      </c>
      <c r="AS145" s="5">
        <f>IF(OR(T145="se",T145="s"),Assumptions!$B$19,0)</f>
        <v>1</v>
      </c>
      <c r="AT145" s="5">
        <f>IF(ISBLANK(V145),0,Assumptions!$B$20)</f>
        <v>0</v>
      </c>
      <c r="AU145" s="5">
        <f>IF(W145&gt;0,Assumptions!$B$21,0)</f>
        <v>0</v>
      </c>
      <c r="AV145" s="5">
        <f>IF(OR(COUNT(SEARCH({"ih","ie"},D145)),COUNT(SEARCH({"profile","income","lim","lico","mbm"},O145))),Assumptions!$B$22,0)</f>
        <v>0</v>
      </c>
      <c r="AW145" s="5">
        <f>IF(OR(COUNT(SEARCH({"hsc","ih","sdc"},D145)),COUNT(SEARCH({"profile","dwelling","housing","construction","rooms","owner","rent"},O145))),Assumptions!$B$23,0)</f>
        <v>0</v>
      </c>
      <c r="AX145" s="5">
        <f>IF(OR(COUNT(SEARCH({"ied","ic","evm"},D145)),COUNT(SEARCH({"profile","immigr","birth","visible","citizen","generation"},O145))),1,0)</f>
        <v>0</v>
      </c>
      <c r="AY145" s="5">
        <f>IF(OR(COUNT(SEARCH({"fh","fhm","ms"},D145)),COUNT(SEARCH({"profile","common-law","marital","family","parent","child","same sex","living alone","household size"},O145))),Assumptions!$B$25,0)</f>
        <v>0</v>
      </c>
      <c r="AZ145" s="5">
        <f>IF(OR(COUNT(SEARCH({"as"},D145)),COUNT(SEARCH({"profile","age","elderly","child","senior"},O145))),Assumptions!$B$26,0)</f>
        <v>1</v>
      </c>
    </row>
    <row r="146" spans="1:52" ht="50.1" customHeight="1" x14ac:dyDescent="0.2">
      <c r="A146" s="5">
        <v>141</v>
      </c>
      <c r="B146" s="5">
        <v>5</v>
      </c>
      <c r="C146" s="10" t="s">
        <v>51</v>
      </c>
      <c r="D146" s="10" t="s">
        <v>825</v>
      </c>
      <c r="E146" s="5" t="s">
        <v>552</v>
      </c>
      <c r="F146" s="8">
        <f>IF(IF(AE146="NA",AC146,AE146)&gt;Assumptions!$B$11,0,1)</f>
        <v>1</v>
      </c>
      <c r="G146" s="8">
        <f t="shared" si="16"/>
        <v>0</v>
      </c>
      <c r="H146" s="8">
        <f>IF(IF(AI146="NA",AG146,AI146)&gt;Assumptions!$B$11,0,1)</f>
        <v>1</v>
      </c>
      <c r="I146" s="6">
        <f t="shared" si="17"/>
        <v>800</v>
      </c>
      <c r="J146" s="8">
        <f>IF(IF(AM146="NA",AK146,AM146)&gt;Assumptions!$B$11,0,1)</f>
        <v>1</v>
      </c>
      <c r="K146" s="6">
        <f t="shared" si="18"/>
        <v>1200</v>
      </c>
      <c r="L146" s="5">
        <f t="shared" si="19"/>
        <v>0</v>
      </c>
      <c r="M146" s="5">
        <v>0</v>
      </c>
      <c r="N146" s="34">
        <f t="shared" si="20"/>
        <v>0</v>
      </c>
      <c r="O146" s="10" t="s">
        <v>590</v>
      </c>
      <c r="Q146" s="5" t="s">
        <v>552</v>
      </c>
      <c r="R146" s="9">
        <v>50</v>
      </c>
      <c r="S146" s="17" t="s">
        <v>284</v>
      </c>
      <c r="T146" s="9" t="s">
        <v>283</v>
      </c>
      <c r="U146" s="9">
        <v>28</v>
      </c>
      <c r="X146" s="9" t="s">
        <v>61</v>
      </c>
      <c r="Y146" s="14" t="s">
        <v>622</v>
      </c>
      <c r="Z146" s="7">
        <v>1080</v>
      </c>
      <c r="AA146" s="26">
        <f t="shared" si="22"/>
        <v>0</v>
      </c>
      <c r="AB146" s="5" t="s">
        <v>60</v>
      </c>
      <c r="AC146" s="5">
        <f>ROUNDUP(Z146*Assumptions!$B$13/Assumptions!$B$10,0)</f>
        <v>1</v>
      </c>
      <c r="AD146" s="6">
        <f>AC146*Assumptions!$B$9</f>
        <v>400</v>
      </c>
      <c r="AE146" s="5" t="s">
        <v>60</v>
      </c>
      <c r="AF146" s="6" t="s">
        <v>60</v>
      </c>
      <c r="AG146" s="5">
        <f>ROUNDUP(Z146*Assumptions!$B$15/Assumptions!$B$10,0)</f>
        <v>1</v>
      </c>
      <c r="AH146" s="6">
        <f>AG146*Assumptions!$B$9</f>
        <v>400</v>
      </c>
      <c r="AI146" s="5" t="s">
        <v>60</v>
      </c>
      <c r="AJ146" s="6" t="s">
        <v>60</v>
      </c>
      <c r="AK146" s="5">
        <f>ROUNDUP(Z146*Assumptions!$B$16/Assumptions!$B$10,0)</f>
        <v>1</v>
      </c>
      <c r="AL146" s="6">
        <f>AK146*Assumptions!$B$9</f>
        <v>400</v>
      </c>
      <c r="AM146" s="5" t="s">
        <v>60</v>
      </c>
      <c r="AN146" s="6" t="s">
        <v>60</v>
      </c>
      <c r="AQ146" s="5">
        <f t="shared" si="21"/>
        <v>0</v>
      </c>
      <c r="AR146" s="5">
        <f>IF(R146&gt;9,Assumptions!$B$18,0)</f>
        <v>1</v>
      </c>
      <c r="AS146" s="5">
        <f>IF(OR(T146="se",T146="s"),Assumptions!$B$19,0)</f>
        <v>1</v>
      </c>
      <c r="AT146" s="5">
        <f>IF(ISBLANK(V146),0,Assumptions!$B$20)</f>
        <v>0</v>
      </c>
      <c r="AU146" s="5">
        <f>IF(W146&gt;0,Assumptions!$B$21,0)</f>
        <v>0</v>
      </c>
      <c r="AV146" s="5">
        <f>IF(OR(COUNT(SEARCH({"ih","ie"},D146)),COUNT(SEARCH({"profile","income","lim","lico","mbm"},O146))),Assumptions!$B$22,0)</f>
        <v>0</v>
      </c>
      <c r="AW146" s="5">
        <f>IF(OR(COUNT(SEARCH({"hsc","ih","sdc"},D146)),COUNT(SEARCH({"profile","dwelling","housing","construction","rooms","owner","rent"},O146))),Assumptions!$B$23,0)</f>
        <v>0</v>
      </c>
      <c r="AX146" s="5">
        <f>IF(OR(COUNT(SEARCH({"ied","ic","evm"},D146)),COUNT(SEARCH({"profile","immigr","birth","visible","citizen","generation"},O146))),1,0)</f>
        <v>0</v>
      </c>
      <c r="AY146" s="5">
        <f>IF(OR(COUNT(SEARCH({"fh","fhm","ms"},D146)),COUNT(SEARCH({"profile","common-law","marital","family","parent","child","same sex","living alone","household size"},O146))),Assumptions!$B$25,0)</f>
        <v>0</v>
      </c>
      <c r="AZ146" s="5">
        <f>IF(OR(COUNT(SEARCH({"as"},D146)),COUNT(SEARCH({"profile","age","elderly","child","senior"},O146))),Assumptions!$B$26,0)</f>
        <v>0</v>
      </c>
    </row>
    <row r="147" spans="1:52" ht="50.1" customHeight="1" x14ac:dyDescent="0.2">
      <c r="A147" s="5">
        <v>142</v>
      </c>
      <c r="B147" s="5">
        <v>5</v>
      </c>
      <c r="C147" s="10" t="s">
        <v>51</v>
      </c>
      <c r="D147" s="10" t="s">
        <v>826</v>
      </c>
      <c r="E147" s="5" t="s">
        <v>553</v>
      </c>
      <c r="F147" s="8">
        <f>IF(IF(AE147="NA",AC147,AE147)&gt;Assumptions!$B$11,0,1)</f>
        <v>0</v>
      </c>
      <c r="G147" s="8">
        <f t="shared" si="16"/>
        <v>1</v>
      </c>
      <c r="H147" s="8">
        <f>IF(IF(AI147="NA",AG147,AI147)&gt;Assumptions!$B$11,0,1)</f>
        <v>1</v>
      </c>
      <c r="I147" s="6">
        <f t="shared" si="17"/>
        <v>800</v>
      </c>
      <c r="J147" s="8">
        <f>IF(IF(AM147="NA",AK147,AM147)&gt;Assumptions!$B$11,0,1)</f>
        <v>1</v>
      </c>
      <c r="K147" s="6">
        <f t="shared" si="18"/>
        <v>1200</v>
      </c>
      <c r="L147" s="5">
        <f t="shared" si="19"/>
        <v>4</v>
      </c>
      <c r="M147" s="5">
        <v>0</v>
      </c>
      <c r="N147" s="34">
        <f t="shared" si="20"/>
        <v>1</v>
      </c>
      <c r="O147" s="10" t="s">
        <v>591</v>
      </c>
      <c r="Q147" s="5" t="s">
        <v>553</v>
      </c>
      <c r="R147" s="9">
        <v>25</v>
      </c>
      <c r="S147" s="17" t="s">
        <v>284</v>
      </c>
      <c r="T147" s="9" t="s">
        <v>283</v>
      </c>
      <c r="V147" s="9" t="s">
        <v>417</v>
      </c>
      <c r="X147" s="9" t="s">
        <v>61</v>
      </c>
      <c r="Y147" s="14" t="s">
        <v>612</v>
      </c>
      <c r="Z147" s="7">
        <v>29400</v>
      </c>
      <c r="AA147" s="26">
        <f t="shared" si="22"/>
        <v>0</v>
      </c>
      <c r="AB147" s="5" t="s">
        <v>60</v>
      </c>
      <c r="AC147" s="5">
        <f>ROUNDUP(Z147*Assumptions!$B$13/Assumptions!$B$10,0)</f>
        <v>4</v>
      </c>
      <c r="AD147" s="6">
        <f>AC147*Assumptions!$B$9</f>
        <v>1600</v>
      </c>
      <c r="AE147" s="5" t="s">
        <v>60</v>
      </c>
      <c r="AF147" s="6" t="s">
        <v>60</v>
      </c>
      <c r="AG147" s="5">
        <f>ROUNDUP(Z147*Assumptions!$B$15/Assumptions!$B$10,0)</f>
        <v>1</v>
      </c>
      <c r="AH147" s="6">
        <f>AG147*Assumptions!$B$9</f>
        <v>400</v>
      </c>
      <c r="AI147" s="5" t="s">
        <v>60</v>
      </c>
      <c r="AJ147" s="6" t="s">
        <v>60</v>
      </c>
      <c r="AK147" s="5">
        <f>ROUNDUP(Z147*Assumptions!$B$16/Assumptions!$B$10,0)</f>
        <v>1</v>
      </c>
      <c r="AL147" s="6">
        <f>AK147*Assumptions!$B$9</f>
        <v>400</v>
      </c>
      <c r="AM147" s="5" t="s">
        <v>60</v>
      </c>
      <c r="AN147" s="6" t="s">
        <v>60</v>
      </c>
      <c r="AQ147" s="5">
        <f t="shared" si="21"/>
        <v>1</v>
      </c>
      <c r="AR147" s="5">
        <f>IF(R147&gt;9,Assumptions!$B$18,0)</f>
        <v>1</v>
      </c>
      <c r="AS147" s="5">
        <f>IF(OR(T147="se",T147="s"),Assumptions!$B$19,0)</f>
        <v>1</v>
      </c>
      <c r="AT147" s="5">
        <f>IF(ISBLANK(V147),0,Assumptions!$B$20)</f>
        <v>1</v>
      </c>
      <c r="AU147" s="5">
        <f>IF(W147&gt;0,Assumptions!$B$21,0)</f>
        <v>0</v>
      </c>
      <c r="AV147" s="5">
        <f>IF(OR(COUNT(SEARCH({"ih","ie"},D147)),COUNT(SEARCH({"profile","income","lim","lico","mbm"},O147))),Assumptions!$B$22,0)</f>
        <v>0</v>
      </c>
      <c r="AW147" s="5">
        <f>IF(OR(COUNT(SEARCH({"hsc","ih","sdc"},D147)),COUNT(SEARCH({"profile","dwelling","housing","construction","rooms","owner","rent"},O147))),Assumptions!$B$23,0)</f>
        <v>0</v>
      </c>
      <c r="AX147" s="5">
        <f>IF(OR(COUNT(SEARCH({"ied","ic","evm"},D147)),COUNT(SEARCH({"profile","immigr","birth","visible","citizen","generation"},O147))),1,0)</f>
        <v>0</v>
      </c>
      <c r="AY147" s="5">
        <f>IF(OR(COUNT(SEARCH({"fh","fhm","ms"},D147)),COUNT(SEARCH({"profile","common-law","marital","family","parent","child","same sex","living alone","household size"},O147))),Assumptions!$B$25,0)</f>
        <v>0</v>
      </c>
      <c r="AZ147" s="5">
        <f>IF(OR(COUNT(SEARCH({"as"},D147)),COUNT(SEARCH({"profile","age","elderly","child","senior"},O147))),Assumptions!$B$26,0)</f>
        <v>1</v>
      </c>
    </row>
    <row r="148" spans="1:52" ht="50.1" customHeight="1" x14ac:dyDescent="0.2">
      <c r="A148" s="5">
        <v>143</v>
      </c>
      <c r="B148" s="5">
        <v>5</v>
      </c>
      <c r="C148" s="10" t="s">
        <v>51</v>
      </c>
      <c r="D148" s="10" t="s">
        <v>826</v>
      </c>
      <c r="E148" s="5" t="s">
        <v>554</v>
      </c>
      <c r="F148" s="8">
        <f>IF(IF(AE148="NA",AC148,AE148)&gt;Assumptions!$B$11,0,1)</f>
        <v>0</v>
      </c>
      <c r="G148" s="8">
        <f t="shared" si="16"/>
        <v>0</v>
      </c>
      <c r="H148" s="8">
        <f>IF(IF(AI148="NA",AG148,AI148)&gt;Assumptions!$B$11,0,1)</f>
        <v>0</v>
      </c>
      <c r="I148" s="6">
        <f t="shared" si="17"/>
        <v>0</v>
      </c>
      <c r="J148" s="8">
        <f>IF(IF(AM148="NA",AK148,AM148)&gt;Assumptions!$B$11,0,1)</f>
        <v>0</v>
      </c>
      <c r="K148" s="6">
        <f t="shared" si="18"/>
        <v>0</v>
      </c>
      <c r="L148" s="5">
        <f t="shared" si="19"/>
        <v>3</v>
      </c>
      <c r="M148" s="5">
        <v>0</v>
      </c>
      <c r="N148" s="34">
        <f t="shared" si="20"/>
        <v>0</v>
      </c>
      <c r="O148" s="10" t="s">
        <v>592</v>
      </c>
      <c r="Q148" s="5" t="s">
        <v>554</v>
      </c>
      <c r="R148" s="9">
        <v>68</v>
      </c>
      <c r="S148" s="17" t="s">
        <v>416</v>
      </c>
      <c r="T148" s="9" t="s">
        <v>283</v>
      </c>
      <c r="X148" s="9" t="s">
        <v>61</v>
      </c>
      <c r="Y148" s="14" t="s">
        <v>612</v>
      </c>
      <c r="Z148" s="7">
        <v>1364160</v>
      </c>
      <c r="AA148" s="26">
        <f t="shared" si="22"/>
        <v>1</v>
      </c>
      <c r="AB148" s="5" t="s">
        <v>60</v>
      </c>
      <c r="AC148" s="5">
        <f>ROUNDUP(Z148*Assumptions!$B$13/Assumptions!$B$10,0)</f>
        <v>154</v>
      </c>
      <c r="AD148" s="6">
        <f>AC148*Assumptions!$B$9</f>
        <v>61600</v>
      </c>
      <c r="AE148" s="5" t="s">
        <v>60</v>
      </c>
      <c r="AF148" s="6" t="s">
        <v>60</v>
      </c>
      <c r="AG148" s="5">
        <f>ROUNDUP(Z148*Assumptions!$B$15/Assumptions!$B$10,0)</f>
        <v>15</v>
      </c>
      <c r="AH148" s="6">
        <f>AG148*Assumptions!$B$9</f>
        <v>6000</v>
      </c>
      <c r="AI148" s="5" t="s">
        <v>60</v>
      </c>
      <c r="AJ148" s="6" t="s">
        <v>60</v>
      </c>
      <c r="AK148" s="5">
        <f>ROUNDUP(Z148*Assumptions!$B$16/Assumptions!$B$10,0)</f>
        <v>21</v>
      </c>
      <c r="AL148" s="6">
        <f>AK148*Assumptions!$B$9</f>
        <v>8400</v>
      </c>
      <c r="AM148" s="5" t="s">
        <v>60</v>
      </c>
      <c r="AN148" s="6" t="s">
        <v>60</v>
      </c>
      <c r="AQ148" s="5">
        <f t="shared" si="21"/>
        <v>1</v>
      </c>
      <c r="AR148" s="5">
        <f>IF(R148&gt;9,Assumptions!$B$18,0)</f>
        <v>1</v>
      </c>
      <c r="AS148" s="5">
        <f>IF(OR(T148="se",T148="s"),Assumptions!$B$19,0)</f>
        <v>1</v>
      </c>
      <c r="AT148" s="5">
        <f>IF(ISBLANK(V148),0,Assumptions!$B$20)</f>
        <v>0</v>
      </c>
      <c r="AU148" s="5">
        <f>IF(W148&gt;0,Assumptions!$B$21,0)</f>
        <v>0</v>
      </c>
      <c r="AV148" s="5">
        <f>IF(OR(COUNT(SEARCH({"ih","ie"},D148)),COUNT(SEARCH({"profile","income","lim","lico","mbm"},O148))),Assumptions!$B$22,0)</f>
        <v>0</v>
      </c>
      <c r="AW148" s="5">
        <f>IF(OR(COUNT(SEARCH({"hsc","ih","sdc"},D148)),COUNT(SEARCH({"profile","dwelling","housing","construction","rooms","owner","rent"},O148))),Assumptions!$B$23,0)</f>
        <v>0</v>
      </c>
      <c r="AX148" s="5">
        <f>IF(OR(COUNT(SEARCH({"ied","ic","evm"},D148)),COUNT(SEARCH({"profile","immigr","birth","visible","citizen","generation"},O148))),1,0)</f>
        <v>0</v>
      </c>
      <c r="AY148" s="5">
        <f>IF(OR(COUNT(SEARCH({"fh","fhm","ms"},D148)),COUNT(SEARCH({"profile","common-law","marital","family","parent","child","same sex","living alone","household size"},O148))),Assumptions!$B$25,0)</f>
        <v>0</v>
      </c>
      <c r="AZ148" s="5">
        <f>IF(OR(COUNT(SEARCH({"as"},D148)),COUNT(SEARCH({"profile","age","elderly","child","senior"},O148))),Assumptions!$B$26,0)</f>
        <v>1</v>
      </c>
    </row>
    <row r="149" spans="1:52" ht="50.1" customHeight="1" x14ac:dyDescent="0.2">
      <c r="A149" s="5">
        <v>144</v>
      </c>
      <c r="B149" s="5">
        <v>5</v>
      </c>
      <c r="C149" s="10" t="s">
        <v>51</v>
      </c>
      <c r="D149" s="10" t="s">
        <v>826</v>
      </c>
      <c r="E149" s="5" t="s">
        <v>555</v>
      </c>
      <c r="F149" s="8">
        <f>IF(IF(AE149="NA",AC149,AE149)&gt;Assumptions!$B$11,0,1)</f>
        <v>0</v>
      </c>
      <c r="G149" s="8">
        <f t="shared" si="16"/>
        <v>0</v>
      </c>
      <c r="H149" s="8">
        <f>IF(IF(AI149="NA",AG149,AI149)&gt;Assumptions!$B$11,0,1)</f>
        <v>0</v>
      </c>
      <c r="I149" s="6">
        <f t="shared" si="17"/>
        <v>0</v>
      </c>
      <c r="J149" s="8">
        <f>IF(IF(AM149="NA",AK149,AM149)&gt;Assumptions!$B$11,0,1)</f>
        <v>0</v>
      </c>
      <c r="K149" s="6">
        <f t="shared" si="18"/>
        <v>0</v>
      </c>
      <c r="L149" s="5">
        <f t="shared" si="19"/>
        <v>0</v>
      </c>
      <c r="M149" s="5">
        <v>0</v>
      </c>
      <c r="N149" s="34">
        <f t="shared" si="20"/>
        <v>0</v>
      </c>
      <c r="O149" s="10" t="s">
        <v>593</v>
      </c>
      <c r="Q149" s="5" t="s">
        <v>555</v>
      </c>
      <c r="R149" s="9">
        <v>34</v>
      </c>
      <c r="S149" s="17" t="s">
        <v>284</v>
      </c>
      <c r="T149" s="9" t="s">
        <v>283</v>
      </c>
      <c r="U149" s="9">
        <v>36</v>
      </c>
      <c r="X149" s="9" t="s">
        <v>61</v>
      </c>
      <c r="Y149" s="14" t="s">
        <v>612</v>
      </c>
      <c r="Z149" s="7">
        <v>217728</v>
      </c>
      <c r="AA149" s="26">
        <f t="shared" si="22"/>
        <v>1</v>
      </c>
      <c r="AB149" s="5" t="s">
        <v>60</v>
      </c>
      <c r="AC149" s="5">
        <f>ROUNDUP(Z149*Assumptions!$B$13/Assumptions!$B$10,0)</f>
        <v>25</v>
      </c>
      <c r="AD149" s="6">
        <f>AC149*Assumptions!$B$9</f>
        <v>10000</v>
      </c>
      <c r="AE149" s="5" t="s">
        <v>60</v>
      </c>
      <c r="AF149" s="6" t="s">
        <v>60</v>
      </c>
      <c r="AG149" s="5">
        <f>ROUNDUP(Z149*Assumptions!$B$15/Assumptions!$B$10,0)</f>
        <v>3</v>
      </c>
      <c r="AH149" s="6">
        <f>AG149*Assumptions!$B$9</f>
        <v>1200</v>
      </c>
      <c r="AI149" s="5" t="s">
        <v>60</v>
      </c>
      <c r="AJ149" s="6" t="s">
        <v>60</v>
      </c>
      <c r="AK149" s="5">
        <f>ROUNDUP(Z149*Assumptions!$B$16/Assumptions!$B$10,0)</f>
        <v>4</v>
      </c>
      <c r="AL149" s="6">
        <f>AK149*Assumptions!$B$9</f>
        <v>1600</v>
      </c>
      <c r="AM149" s="5" t="s">
        <v>60</v>
      </c>
      <c r="AN149" s="6" t="s">
        <v>60</v>
      </c>
      <c r="AQ149" s="5">
        <f t="shared" si="21"/>
        <v>0</v>
      </c>
      <c r="AR149" s="5">
        <f>IF(R149&gt;9,Assumptions!$B$18,0)</f>
        <v>1</v>
      </c>
      <c r="AS149" s="5">
        <f>IF(OR(T149="se",T149="s"),Assumptions!$B$19,0)</f>
        <v>1</v>
      </c>
      <c r="AT149" s="5">
        <f>IF(ISBLANK(V149),0,Assumptions!$B$20)</f>
        <v>0</v>
      </c>
      <c r="AU149" s="5">
        <f>IF(W149&gt;0,Assumptions!$B$21,0)</f>
        <v>0</v>
      </c>
      <c r="AV149" s="5">
        <f>IF(OR(COUNT(SEARCH({"ih","ie"},D149)),COUNT(SEARCH({"profile","income","lim","lico","mbm"},O149))),Assumptions!$B$22,0)</f>
        <v>0</v>
      </c>
      <c r="AW149" s="5">
        <f>IF(OR(COUNT(SEARCH({"hsc","ih","sdc"},D149)),COUNT(SEARCH({"profile","dwelling","housing","construction","rooms","owner","rent"},O149))),Assumptions!$B$23,0)</f>
        <v>0</v>
      </c>
      <c r="AX149" s="5">
        <f>IF(OR(COUNT(SEARCH({"ied","ic","evm"},D149)),COUNT(SEARCH({"profile","immigr","birth","visible","citizen","generation"},O149))),1,0)</f>
        <v>1</v>
      </c>
      <c r="AY149" s="5">
        <f>IF(OR(COUNT(SEARCH({"fh","fhm","ms"},D149)),COUNT(SEARCH({"profile","common-law","marital","family","parent","child","same sex","living alone","household size"},O149))),Assumptions!$B$25,0)</f>
        <v>0</v>
      </c>
      <c r="AZ149" s="5">
        <f>IF(OR(COUNT(SEARCH({"as"},D149)),COUNT(SEARCH({"profile","age","elderly","child","senior"},O149))),Assumptions!$B$26,0)</f>
        <v>1</v>
      </c>
    </row>
    <row r="150" spans="1:52" ht="50.1" customHeight="1" x14ac:dyDescent="0.2">
      <c r="A150" s="5">
        <v>145</v>
      </c>
      <c r="B150" s="5">
        <v>5</v>
      </c>
      <c r="C150" s="10" t="s">
        <v>51</v>
      </c>
      <c r="D150" s="10" t="s">
        <v>826</v>
      </c>
      <c r="E150" s="5" t="s">
        <v>556</v>
      </c>
      <c r="F150" s="8">
        <f>IF(IF(AE150="NA",AC150,AE150)&gt;Assumptions!$B$11,0,1)</f>
        <v>0</v>
      </c>
      <c r="G150" s="8">
        <f t="shared" si="16"/>
        <v>1</v>
      </c>
      <c r="H150" s="8">
        <f>IF(IF(AI150="NA",AG150,AI150)&gt;Assumptions!$B$11,0,1)</f>
        <v>1</v>
      </c>
      <c r="I150" s="6">
        <f t="shared" si="17"/>
        <v>800</v>
      </c>
      <c r="J150" s="8">
        <f>IF(IF(AM150="NA",AK150,AM150)&gt;Assumptions!$B$11,0,1)</f>
        <v>1</v>
      </c>
      <c r="K150" s="6">
        <f t="shared" si="18"/>
        <v>1200</v>
      </c>
      <c r="L150" s="5">
        <f t="shared" si="19"/>
        <v>5</v>
      </c>
      <c r="M150" s="5">
        <v>0</v>
      </c>
      <c r="N150" s="34">
        <f t="shared" si="20"/>
        <v>1</v>
      </c>
      <c r="O150" s="10" t="s">
        <v>594</v>
      </c>
      <c r="Q150" s="5" t="s">
        <v>556</v>
      </c>
      <c r="R150" s="9">
        <v>42</v>
      </c>
      <c r="S150" s="17" t="s">
        <v>416</v>
      </c>
      <c r="T150" s="9" t="s">
        <v>283</v>
      </c>
      <c r="V150" s="9" t="s">
        <v>417</v>
      </c>
      <c r="X150" s="9" t="s">
        <v>61</v>
      </c>
      <c r="Y150" s="14" t="s">
        <v>612</v>
      </c>
      <c r="Z150" s="7">
        <v>23814</v>
      </c>
      <c r="AA150" s="26">
        <f t="shared" si="22"/>
        <v>0</v>
      </c>
      <c r="AB150" s="5" t="s">
        <v>60</v>
      </c>
      <c r="AC150" s="5">
        <f>ROUNDUP(Z150*Assumptions!$B$13/Assumptions!$B$10,0)</f>
        <v>3</v>
      </c>
      <c r="AD150" s="6">
        <f>AC150*Assumptions!$B$9</f>
        <v>1200</v>
      </c>
      <c r="AE150" s="5" t="s">
        <v>60</v>
      </c>
      <c r="AF150" s="6" t="s">
        <v>60</v>
      </c>
      <c r="AG150" s="5">
        <f>ROUNDUP(Z150*Assumptions!$B$15/Assumptions!$B$10,0)</f>
        <v>1</v>
      </c>
      <c r="AH150" s="6">
        <f>AG150*Assumptions!$B$9</f>
        <v>400</v>
      </c>
      <c r="AI150" s="5" t="s">
        <v>60</v>
      </c>
      <c r="AJ150" s="6" t="s">
        <v>60</v>
      </c>
      <c r="AK150" s="5">
        <f>ROUNDUP(Z150*Assumptions!$B$16/Assumptions!$B$10,0)</f>
        <v>1</v>
      </c>
      <c r="AL150" s="6">
        <f>AK150*Assumptions!$B$9</f>
        <v>400</v>
      </c>
      <c r="AM150" s="5" t="s">
        <v>60</v>
      </c>
      <c r="AN150" s="6" t="s">
        <v>60</v>
      </c>
      <c r="AQ150" s="5">
        <f t="shared" si="21"/>
        <v>1</v>
      </c>
      <c r="AR150" s="5">
        <f>IF(R150&gt;9,Assumptions!$B$18,0)</f>
        <v>1</v>
      </c>
      <c r="AS150" s="5">
        <f>IF(OR(T150="se",T150="s"),Assumptions!$B$19,0)</f>
        <v>1</v>
      </c>
      <c r="AT150" s="5">
        <f>IF(ISBLANK(V150),0,Assumptions!$B$20)</f>
        <v>1</v>
      </c>
      <c r="AU150" s="5">
        <f>IF(W150&gt;0,Assumptions!$B$21,0)</f>
        <v>0</v>
      </c>
      <c r="AV150" s="5">
        <f>IF(OR(COUNT(SEARCH({"ih","ie"},D150)),COUNT(SEARCH({"profile","income","lim","lico","mbm"},O150))),Assumptions!$B$22,0)</f>
        <v>0</v>
      </c>
      <c r="AW150" s="5">
        <f>IF(OR(COUNT(SEARCH({"hsc","ih","sdc"},D150)),COUNT(SEARCH({"profile","dwelling","housing","construction","rooms","owner","rent"},O150))),Assumptions!$B$23,0)</f>
        <v>0</v>
      </c>
      <c r="AX150" s="5">
        <f>IF(OR(COUNT(SEARCH({"ied","ic","evm"},D150)),COUNT(SEARCH({"profile","immigr","birth","visible","citizen","generation"},O150))),1,0)</f>
        <v>1</v>
      </c>
      <c r="AY150" s="5">
        <f>IF(OR(COUNT(SEARCH({"fh","fhm","ms"},D150)),COUNT(SEARCH({"profile","common-law","marital","family","parent","child","same sex","living alone","household size"},O150))),Assumptions!$B$25,0)</f>
        <v>0</v>
      </c>
      <c r="AZ150" s="5">
        <f>IF(OR(COUNT(SEARCH({"as"},D150)),COUNT(SEARCH({"profile","age","elderly","child","senior"},O150))),Assumptions!$B$26,0)</f>
        <v>1</v>
      </c>
    </row>
    <row r="151" spans="1:52" ht="50.1" customHeight="1" x14ac:dyDescent="0.2">
      <c r="A151" s="5">
        <v>146</v>
      </c>
      <c r="B151" s="5">
        <v>5</v>
      </c>
      <c r="C151" s="10" t="s">
        <v>51</v>
      </c>
      <c r="D151" s="10" t="s">
        <v>828</v>
      </c>
      <c r="E151" s="5" t="s">
        <v>557</v>
      </c>
      <c r="F151" s="8">
        <f>IF(IF(AE151="NA",AC151,AE151)&gt;Assumptions!$B$11,0,1)</f>
        <v>1</v>
      </c>
      <c r="G151" s="8">
        <f t="shared" si="16"/>
        <v>0</v>
      </c>
      <c r="H151" s="8">
        <f>IF(IF(AI151="NA",AG151,AI151)&gt;Assumptions!$B$11,0,1)</f>
        <v>1</v>
      </c>
      <c r="I151" s="6">
        <f t="shared" si="17"/>
        <v>800</v>
      </c>
      <c r="J151" s="8">
        <f>IF(IF(AM151="NA",AK151,AM151)&gt;Assumptions!$B$11,0,1)</f>
        <v>1</v>
      </c>
      <c r="K151" s="6">
        <f t="shared" si="18"/>
        <v>1200</v>
      </c>
      <c r="L151" s="5">
        <f t="shared" si="19"/>
        <v>4</v>
      </c>
      <c r="M151" s="5">
        <v>0</v>
      </c>
      <c r="N151" s="34">
        <f t="shared" si="20"/>
        <v>1</v>
      </c>
      <c r="O151" s="10" t="s">
        <v>595</v>
      </c>
      <c r="Q151" s="5" t="s">
        <v>557</v>
      </c>
      <c r="R151" s="9">
        <v>19</v>
      </c>
      <c r="S151" s="17" t="s">
        <v>416</v>
      </c>
      <c r="T151" s="9" t="s">
        <v>283</v>
      </c>
      <c r="X151" s="9" t="s">
        <v>61</v>
      </c>
      <c r="Y151" s="14" t="s">
        <v>512</v>
      </c>
      <c r="Z151" s="7">
        <v>450</v>
      </c>
      <c r="AA151" s="26">
        <f t="shared" si="22"/>
        <v>0</v>
      </c>
      <c r="AB151" s="5" t="s">
        <v>60</v>
      </c>
      <c r="AC151" s="5">
        <f>ROUNDUP(Z151*Assumptions!$B$13/Assumptions!$B$10,0)</f>
        <v>1</v>
      </c>
      <c r="AD151" s="6">
        <f>AC151*Assumptions!$B$9</f>
        <v>400</v>
      </c>
      <c r="AE151" s="5" t="s">
        <v>60</v>
      </c>
      <c r="AF151" s="6" t="s">
        <v>60</v>
      </c>
      <c r="AG151" s="5">
        <f>ROUNDUP(Z151*Assumptions!$B$15/Assumptions!$B$10,0)</f>
        <v>1</v>
      </c>
      <c r="AH151" s="6">
        <f>AG151*Assumptions!$B$9</f>
        <v>400</v>
      </c>
      <c r="AI151" s="5" t="s">
        <v>60</v>
      </c>
      <c r="AJ151" s="6" t="s">
        <v>60</v>
      </c>
      <c r="AK151" s="5">
        <f>ROUNDUP(Z151*Assumptions!$B$16/Assumptions!$B$10,0)</f>
        <v>1</v>
      </c>
      <c r="AL151" s="6">
        <f>AK151*Assumptions!$B$9</f>
        <v>400</v>
      </c>
      <c r="AM151" s="5" t="s">
        <v>60</v>
      </c>
      <c r="AN151" s="6" t="s">
        <v>60</v>
      </c>
      <c r="AQ151" s="5">
        <f t="shared" si="21"/>
        <v>1</v>
      </c>
      <c r="AR151" s="5">
        <f>IF(R151&gt;9,Assumptions!$B$18,0)</f>
        <v>1</v>
      </c>
      <c r="AS151" s="5">
        <f>IF(OR(T151="se",T151="s"),Assumptions!$B$19,0)</f>
        <v>1</v>
      </c>
      <c r="AT151" s="5">
        <f>IF(ISBLANK(V151),0,Assumptions!$B$20)</f>
        <v>0</v>
      </c>
      <c r="AU151" s="5">
        <f>IF(W151&gt;0,Assumptions!$B$21,0)</f>
        <v>0</v>
      </c>
      <c r="AV151" s="5">
        <f>IF(OR(COUNT(SEARCH({"ih","ie"},D151)),COUNT(SEARCH({"profile","income","lim","lico","mbm"},O151))),Assumptions!$B$22,0)</f>
        <v>0</v>
      </c>
      <c r="AW151" s="5">
        <f>IF(OR(COUNT(SEARCH({"hsc","ih","sdc"},D151)),COUNT(SEARCH({"profile","dwelling","housing","construction","rooms","owner","rent"},O151))),Assumptions!$B$23,0)</f>
        <v>0</v>
      </c>
      <c r="AX151" s="5">
        <f>IF(OR(COUNT(SEARCH({"ied","ic","evm"},D151)),COUNT(SEARCH({"profile","immigr","birth","visible","citizen","generation"},O151))),1,0)</f>
        <v>1</v>
      </c>
      <c r="AY151" s="5">
        <f>IF(OR(COUNT(SEARCH({"fh","fhm","ms"},D151)),COUNT(SEARCH({"profile","common-law","marital","family","parent","child","same sex","living alone","household size"},O151))),Assumptions!$B$25,0)</f>
        <v>0</v>
      </c>
      <c r="AZ151" s="5">
        <f>IF(OR(COUNT(SEARCH({"as"},D151)),COUNT(SEARCH({"profile","age","elderly","child","senior"},O151))),Assumptions!$B$26,0)</f>
        <v>1</v>
      </c>
    </row>
    <row r="152" spans="1:52" ht="50.1" customHeight="1" x14ac:dyDescent="0.2">
      <c r="A152" s="5">
        <v>147</v>
      </c>
      <c r="B152" s="5">
        <v>5</v>
      </c>
      <c r="C152" s="10" t="s">
        <v>51</v>
      </c>
      <c r="D152" s="10" t="s">
        <v>828</v>
      </c>
      <c r="E152" s="24" t="s">
        <v>558</v>
      </c>
      <c r="F152" s="8">
        <f>IF(IF(AE152="NA",AC152,AE152)&gt;Assumptions!$B$11,0,1)</f>
        <v>1</v>
      </c>
      <c r="G152" s="8">
        <f t="shared" si="16"/>
        <v>0</v>
      </c>
      <c r="H152" s="8">
        <f>IF(IF(AI152="NA",AG152,AI152)&gt;Assumptions!$B$11,0,1)</f>
        <v>1</v>
      </c>
      <c r="I152" s="6">
        <f t="shared" si="17"/>
        <v>800</v>
      </c>
      <c r="J152" s="8">
        <f>IF(IF(AM152="NA",AK152,AM152)&gt;Assumptions!$B$11,0,1)</f>
        <v>1</v>
      </c>
      <c r="K152" s="6">
        <f t="shared" si="18"/>
        <v>1200</v>
      </c>
      <c r="L152" s="5">
        <f t="shared" si="19"/>
        <v>0</v>
      </c>
      <c r="M152" s="5">
        <v>0</v>
      </c>
      <c r="N152" s="34">
        <f t="shared" si="20"/>
        <v>0</v>
      </c>
      <c r="O152" s="10" t="s">
        <v>596</v>
      </c>
      <c r="Q152" s="5" t="s">
        <v>558</v>
      </c>
      <c r="R152" s="9">
        <v>62</v>
      </c>
      <c r="S152" s="17" t="s">
        <v>284</v>
      </c>
      <c r="T152" s="9" t="s">
        <v>283</v>
      </c>
      <c r="U152" s="9">
        <v>7</v>
      </c>
      <c r="V152" s="9" t="s">
        <v>604</v>
      </c>
      <c r="X152" s="9" t="s">
        <v>61</v>
      </c>
      <c r="Y152" s="14" t="s">
        <v>512</v>
      </c>
      <c r="Z152" s="7">
        <v>4050</v>
      </c>
      <c r="AA152" s="26">
        <f t="shared" si="22"/>
        <v>0</v>
      </c>
      <c r="AB152" s="5" t="s">
        <v>60</v>
      </c>
      <c r="AC152" s="5">
        <f>ROUNDUP(Z152*Assumptions!$B$13/Assumptions!$B$10,0)</f>
        <v>1</v>
      </c>
      <c r="AD152" s="6">
        <f>AC152*Assumptions!$B$9</f>
        <v>400</v>
      </c>
      <c r="AE152" s="5" t="s">
        <v>60</v>
      </c>
      <c r="AF152" s="6" t="s">
        <v>60</v>
      </c>
      <c r="AG152" s="5">
        <f>ROUNDUP(Z152*Assumptions!$B$15/Assumptions!$B$10,0)</f>
        <v>1</v>
      </c>
      <c r="AH152" s="6">
        <f>AG152*Assumptions!$B$9</f>
        <v>400</v>
      </c>
      <c r="AI152" s="5" t="s">
        <v>60</v>
      </c>
      <c r="AJ152" s="6" t="s">
        <v>60</v>
      </c>
      <c r="AK152" s="5">
        <f>ROUNDUP(Z152*Assumptions!$B$16/Assumptions!$B$10,0)</f>
        <v>1</v>
      </c>
      <c r="AL152" s="6">
        <f>AK152*Assumptions!$B$9</f>
        <v>400</v>
      </c>
      <c r="AM152" s="5" t="s">
        <v>60</v>
      </c>
      <c r="AN152" s="6" t="s">
        <v>60</v>
      </c>
      <c r="AQ152" s="5">
        <f t="shared" si="21"/>
        <v>0</v>
      </c>
      <c r="AR152" s="5">
        <f>IF(R152&gt;9,Assumptions!$B$18,0)</f>
        <v>1</v>
      </c>
      <c r="AS152" s="5">
        <f>IF(OR(T152="se",T152="s"),Assumptions!$B$19,0)</f>
        <v>1</v>
      </c>
      <c r="AT152" s="5">
        <f>IF(ISBLANK(V152),0,Assumptions!$B$20)</f>
        <v>1</v>
      </c>
      <c r="AU152" s="5">
        <f>IF(W152&gt;0,Assumptions!$B$21,0)</f>
        <v>0</v>
      </c>
      <c r="AV152" s="5">
        <f>IF(OR(COUNT(SEARCH({"ih","ie"},D152)),COUNT(SEARCH({"profile","income","lim","lico","mbm"},O152))),Assumptions!$B$22,0)</f>
        <v>0</v>
      </c>
      <c r="AW152" s="5">
        <f>IF(OR(COUNT(SEARCH({"hsc","ih","sdc"},D152)),COUNT(SEARCH({"profile","dwelling","housing","construction","rooms","owner","rent"},O152))),Assumptions!$B$23,0)</f>
        <v>0</v>
      </c>
      <c r="AX152" s="5">
        <f>IF(OR(COUNT(SEARCH({"ied","ic","evm"},D152)),COUNT(SEARCH({"profile","immigr","birth","visible","citizen","generation"},O152))),1,0)</f>
        <v>1</v>
      </c>
      <c r="AY152" s="5">
        <f>IF(OR(COUNT(SEARCH({"fh","fhm","ms"},D152)),COUNT(SEARCH({"profile","common-law","marital","family","parent","child","same sex","living alone","household size"},O152))),Assumptions!$B$25,0)</f>
        <v>0</v>
      </c>
      <c r="AZ152" s="5">
        <f>IF(OR(COUNT(SEARCH({"as"},D152)),COUNT(SEARCH({"profile","age","elderly","child","senior"},O152))),Assumptions!$B$26,0)</f>
        <v>1</v>
      </c>
    </row>
    <row r="153" spans="1:52" ht="50.1" customHeight="1" x14ac:dyDescent="0.2">
      <c r="A153" s="5">
        <v>148</v>
      </c>
      <c r="B153" s="5">
        <v>5</v>
      </c>
      <c r="C153" s="10" t="s">
        <v>51</v>
      </c>
      <c r="D153" s="10" t="s">
        <v>828</v>
      </c>
      <c r="E153" s="5" t="s">
        <v>559</v>
      </c>
      <c r="F153" s="8">
        <f>IF(IF(AE153="NA",AC153,AE153)&gt;Assumptions!$B$11,0,1)</f>
        <v>0</v>
      </c>
      <c r="G153" s="8">
        <f t="shared" si="16"/>
        <v>1</v>
      </c>
      <c r="H153" s="8">
        <f>IF(IF(AI153="NA",AG153,AI153)&gt;Assumptions!$B$11,0,1)</f>
        <v>1</v>
      </c>
      <c r="I153" s="6">
        <f t="shared" si="17"/>
        <v>800</v>
      </c>
      <c r="J153" s="8">
        <f>IF(IF(AM153="NA",AK153,AM153)&gt;Assumptions!$B$11,0,1)</f>
        <v>1</v>
      </c>
      <c r="K153" s="6">
        <f t="shared" si="18"/>
        <v>1200</v>
      </c>
      <c r="L153" s="5">
        <f t="shared" si="19"/>
        <v>4</v>
      </c>
      <c r="M153" s="5">
        <v>0</v>
      </c>
      <c r="N153" s="34">
        <f t="shared" si="20"/>
        <v>1</v>
      </c>
      <c r="O153" s="10" t="s">
        <v>597</v>
      </c>
      <c r="Q153" s="5" t="s">
        <v>559</v>
      </c>
      <c r="R153" s="9">
        <v>67</v>
      </c>
      <c r="S153" s="17" t="s">
        <v>416</v>
      </c>
      <c r="T153" s="9" t="s">
        <v>283</v>
      </c>
      <c r="X153" s="9" t="s">
        <v>61</v>
      </c>
      <c r="Y153" s="14" t="s">
        <v>612</v>
      </c>
      <c r="Z153" s="7">
        <v>27216</v>
      </c>
      <c r="AA153" s="26">
        <f t="shared" si="22"/>
        <v>0</v>
      </c>
      <c r="AB153" s="5" t="s">
        <v>60</v>
      </c>
      <c r="AC153" s="5">
        <f>ROUNDUP(Z153*Assumptions!$B$13/Assumptions!$B$10,0)</f>
        <v>4</v>
      </c>
      <c r="AD153" s="6">
        <f>AC153*Assumptions!$B$9</f>
        <v>1600</v>
      </c>
      <c r="AE153" s="5" t="s">
        <v>60</v>
      </c>
      <c r="AF153" s="6" t="s">
        <v>60</v>
      </c>
      <c r="AG153" s="5">
        <f>ROUNDUP(Z153*Assumptions!$B$15/Assumptions!$B$10,0)</f>
        <v>1</v>
      </c>
      <c r="AH153" s="6">
        <f>AG153*Assumptions!$B$9</f>
        <v>400</v>
      </c>
      <c r="AI153" s="5" t="s">
        <v>60</v>
      </c>
      <c r="AJ153" s="6" t="s">
        <v>60</v>
      </c>
      <c r="AK153" s="5">
        <f>ROUNDUP(Z153*Assumptions!$B$16/Assumptions!$B$10,0)</f>
        <v>1</v>
      </c>
      <c r="AL153" s="6">
        <f>AK153*Assumptions!$B$9</f>
        <v>400</v>
      </c>
      <c r="AM153" s="5" t="s">
        <v>60</v>
      </c>
      <c r="AN153" s="6" t="s">
        <v>60</v>
      </c>
      <c r="AQ153" s="5">
        <f t="shared" si="21"/>
        <v>1</v>
      </c>
      <c r="AR153" s="5">
        <f>IF(R153&gt;9,Assumptions!$B$18,0)</f>
        <v>1</v>
      </c>
      <c r="AS153" s="5">
        <f>IF(OR(T153="se",T153="s"),Assumptions!$B$19,0)</f>
        <v>1</v>
      </c>
      <c r="AT153" s="5">
        <f>IF(ISBLANK(V153),0,Assumptions!$B$20)</f>
        <v>0</v>
      </c>
      <c r="AU153" s="5">
        <f>IF(W153&gt;0,Assumptions!$B$21,0)</f>
        <v>0</v>
      </c>
      <c r="AV153" s="5">
        <f>IF(OR(COUNT(SEARCH({"ih","ie"},D153)),COUNT(SEARCH({"profile","income","lim","lico","mbm"},O153))),Assumptions!$B$22,0)</f>
        <v>0</v>
      </c>
      <c r="AW153" s="5">
        <f>IF(OR(COUNT(SEARCH({"hsc","ih","sdc"},D153)),COUNT(SEARCH({"profile","dwelling","housing","construction","rooms","owner","rent"},O153))),Assumptions!$B$23,0)</f>
        <v>0</v>
      </c>
      <c r="AX153" s="5">
        <f>IF(OR(COUNT(SEARCH({"ied","ic","evm"},D153)),COUNT(SEARCH({"profile","immigr","birth","visible","citizen","generation"},O153))),1,0)</f>
        <v>1</v>
      </c>
      <c r="AY153" s="5">
        <f>IF(OR(COUNT(SEARCH({"fh","fhm","ms"},D153)),COUNT(SEARCH({"profile","common-law","marital","family","parent","child","same sex","living alone","household size"},O153))),Assumptions!$B$25,0)</f>
        <v>0</v>
      </c>
      <c r="AZ153" s="5">
        <f>IF(OR(COUNT(SEARCH({"as"},D153)),COUNT(SEARCH({"profile","age","elderly","child","senior"},O153))),Assumptions!$B$26,0)</f>
        <v>1</v>
      </c>
    </row>
    <row r="154" spans="1:52" ht="50.1" customHeight="1" x14ac:dyDescent="0.2">
      <c r="A154" s="5">
        <v>149</v>
      </c>
      <c r="B154" s="5">
        <v>5</v>
      </c>
      <c r="C154" s="10" t="s">
        <v>51</v>
      </c>
      <c r="D154" s="10" t="s">
        <v>828</v>
      </c>
      <c r="E154" s="5" t="s">
        <v>560</v>
      </c>
      <c r="F154" s="8">
        <f>IF(IF(AE154="NA",AC154,AE154)&gt;Assumptions!$B$11,0,1)</f>
        <v>0</v>
      </c>
      <c r="G154" s="8">
        <f t="shared" si="16"/>
        <v>0</v>
      </c>
      <c r="H154" s="8">
        <f>IF(IF(AI154="NA",AG154,AI154)&gt;Assumptions!$B$11,0,1)</f>
        <v>0</v>
      </c>
      <c r="I154" s="6">
        <f t="shared" si="17"/>
        <v>0</v>
      </c>
      <c r="J154" s="8">
        <f>IF(IF(AM154="NA",AK154,AM154)&gt;Assumptions!$B$11,0,1)</f>
        <v>0</v>
      </c>
      <c r="K154" s="6">
        <f t="shared" si="18"/>
        <v>0</v>
      </c>
      <c r="L154" s="5">
        <f t="shared" si="19"/>
        <v>4</v>
      </c>
      <c r="M154" s="5">
        <v>0</v>
      </c>
      <c r="N154" s="34">
        <f t="shared" si="20"/>
        <v>1</v>
      </c>
      <c r="O154" s="10" t="s">
        <v>598</v>
      </c>
      <c r="Q154" s="5" t="s">
        <v>560</v>
      </c>
      <c r="R154" s="9">
        <v>127</v>
      </c>
      <c r="S154" s="17" t="s">
        <v>416</v>
      </c>
      <c r="T154" s="9" t="s">
        <v>283</v>
      </c>
      <c r="X154" s="9" t="s">
        <v>61</v>
      </c>
      <c r="Y154" s="14" t="s">
        <v>612</v>
      </c>
      <c r="Z154" s="7">
        <v>357210</v>
      </c>
      <c r="AA154" s="26">
        <f t="shared" si="22"/>
        <v>1</v>
      </c>
      <c r="AB154" s="5" t="s">
        <v>60</v>
      </c>
      <c r="AC154" s="5">
        <f>ROUNDUP(Z154*Assumptions!$B$13/Assumptions!$B$10,0)</f>
        <v>41</v>
      </c>
      <c r="AD154" s="6">
        <f>AC154*Assumptions!$B$9</f>
        <v>16400</v>
      </c>
      <c r="AE154" s="5" t="s">
        <v>60</v>
      </c>
      <c r="AF154" s="6" t="s">
        <v>60</v>
      </c>
      <c r="AG154" s="5">
        <f>ROUNDUP(Z154*Assumptions!$B$15/Assumptions!$B$10,0)</f>
        <v>4</v>
      </c>
      <c r="AH154" s="6">
        <f>AG154*Assumptions!$B$9</f>
        <v>1600</v>
      </c>
      <c r="AI154" s="5" t="s">
        <v>60</v>
      </c>
      <c r="AJ154" s="6" t="s">
        <v>60</v>
      </c>
      <c r="AK154" s="5">
        <f>ROUNDUP(Z154*Assumptions!$B$16/Assumptions!$B$10,0)</f>
        <v>6</v>
      </c>
      <c r="AL154" s="6">
        <f>AK154*Assumptions!$B$9</f>
        <v>2400</v>
      </c>
      <c r="AM154" s="5" t="s">
        <v>60</v>
      </c>
      <c r="AN154" s="6" t="s">
        <v>60</v>
      </c>
      <c r="AQ154" s="5">
        <f t="shared" si="21"/>
        <v>1</v>
      </c>
      <c r="AR154" s="5">
        <f>IF(R154&gt;9,Assumptions!$B$18,0)</f>
        <v>1</v>
      </c>
      <c r="AS154" s="5">
        <f>IF(OR(T154="se",T154="s"),Assumptions!$B$19,0)</f>
        <v>1</v>
      </c>
      <c r="AT154" s="5">
        <f>IF(ISBLANK(V154),0,Assumptions!$B$20)</f>
        <v>0</v>
      </c>
      <c r="AU154" s="5">
        <f>IF(W154&gt;0,Assumptions!$B$21,0)</f>
        <v>0</v>
      </c>
      <c r="AV154" s="5">
        <f>IF(OR(COUNT(SEARCH({"ih","ie"},D154)),COUNT(SEARCH({"profile","income","lim","lico","mbm"},O154))),Assumptions!$B$22,0)</f>
        <v>0</v>
      </c>
      <c r="AW154" s="5">
        <f>IF(OR(COUNT(SEARCH({"hsc","ih","sdc"},D154)),COUNT(SEARCH({"profile","dwelling","housing","construction","rooms","owner","rent"},O154))),Assumptions!$B$23,0)</f>
        <v>0</v>
      </c>
      <c r="AX154" s="5">
        <f>IF(OR(COUNT(SEARCH({"ied","ic","evm"},D154)),COUNT(SEARCH({"profile","immigr","birth","visible","citizen","generation"},O154))),1,0)</f>
        <v>1</v>
      </c>
      <c r="AY154" s="5">
        <f>IF(OR(COUNT(SEARCH({"fh","fhm","ms"},D154)),COUNT(SEARCH({"profile","common-law","marital","family","parent","child","same sex","living alone","household size"},O154))),Assumptions!$B$25,0)</f>
        <v>0</v>
      </c>
      <c r="AZ154" s="5">
        <f>IF(OR(COUNT(SEARCH({"as"},D154)),COUNT(SEARCH({"profile","age","elderly","child","senior"},O154))),Assumptions!$B$26,0)</f>
        <v>1</v>
      </c>
    </row>
    <row r="155" spans="1:52" ht="50.1" customHeight="1" x14ac:dyDescent="0.2">
      <c r="A155" s="5">
        <v>150</v>
      </c>
      <c r="B155" s="5">
        <v>5</v>
      </c>
      <c r="C155" s="10" t="s">
        <v>51</v>
      </c>
      <c r="D155" s="10" t="s">
        <v>829</v>
      </c>
      <c r="E155" s="5" t="s">
        <v>561</v>
      </c>
      <c r="F155" s="8">
        <f>IF(IF(AE155="NA",AC155,AE155)&gt;Assumptions!$B$11,0,1)</f>
        <v>1</v>
      </c>
      <c r="G155" s="8">
        <f t="shared" si="16"/>
        <v>0</v>
      </c>
      <c r="H155" s="8">
        <f>IF(IF(AI155="NA",AG155,AI155)&gt;Assumptions!$B$11,0,1)</f>
        <v>1</v>
      </c>
      <c r="I155" s="6">
        <f t="shared" si="17"/>
        <v>800</v>
      </c>
      <c r="J155" s="8">
        <f>IF(IF(AM155="NA",AK155,AM155)&gt;Assumptions!$B$11,0,1)</f>
        <v>1</v>
      </c>
      <c r="K155" s="6">
        <f t="shared" si="18"/>
        <v>1200</v>
      </c>
      <c r="L155" s="5">
        <f t="shared" si="19"/>
        <v>0</v>
      </c>
      <c r="M155" s="5">
        <v>0</v>
      </c>
      <c r="N155" s="34">
        <f t="shared" si="20"/>
        <v>0</v>
      </c>
      <c r="O155" s="10" t="s">
        <v>599</v>
      </c>
      <c r="Q155" s="5" t="s">
        <v>561</v>
      </c>
      <c r="R155" s="9">
        <v>137</v>
      </c>
      <c r="S155" s="17" t="s">
        <v>284</v>
      </c>
      <c r="T155" s="9" t="s">
        <v>283</v>
      </c>
      <c r="U155" s="9">
        <v>69</v>
      </c>
      <c r="V155" s="9" t="s">
        <v>960</v>
      </c>
      <c r="X155" s="9" t="s">
        <v>61</v>
      </c>
      <c r="Y155" s="14" t="s">
        <v>612</v>
      </c>
      <c r="Z155" s="7">
        <v>2415</v>
      </c>
      <c r="AA155" s="26">
        <f t="shared" si="22"/>
        <v>0</v>
      </c>
      <c r="AB155" s="5" t="s">
        <v>60</v>
      </c>
      <c r="AC155" s="5">
        <f>ROUNDUP(Z155*Assumptions!$B$13/Assumptions!$B$10,0)</f>
        <v>1</v>
      </c>
      <c r="AD155" s="6">
        <f>AC155*Assumptions!$B$9</f>
        <v>400</v>
      </c>
      <c r="AE155" s="5" t="s">
        <v>60</v>
      </c>
      <c r="AF155" s="6" t="s">
        <v>60</v>
      </c>
      <c r="AG155" s="5">
        <f>ROUNDUP(Z155*Assumptions!$B$15/Assumptions!$B$10,0)</f>
        <v>1</v>
      </c>
      <c r="AH155" s="6">
        <f>AG155*Assumptions!$B$9</f>
        <v>400</v>
      </c>
      <c r="AI155" s="5" t="s">
        <v>60</v>
      </c>
      <c r="AJ155" s="6" t="s">
        <v>60</v>
      </c>
      <c r="AK155" s="5">
        <f>ROUNDUP(Z155*Assumptions!$B$16/Assumptions!$B$10,0)</f>
        <v>1</v>
      </c>
      <c r="AL155" s="6">
        <f>AK155*Assumptions!$B$9</f>
        <v>400</v>
      </c>
      <c r="AM155" s="5" t="s">
        <v>60</v>
      </c>
      <c r="AN155" s="6" t="s">
        <v>60</v>
      </c>
      <c r="AQ155" s="5">
        <f t="shared" si="21"/>
        <v>0</v>
      </c>
      <c r="AR155" s="5">
        <f>IF(R155&gt;9,Assumptions!$B$18,0)</f>
        <v>1</v>
      </c>
      <c r="AS155" s="5">
        <f>IF(OR(T155="se",T155="s"),Assumptions!$B$19,0)</f>
        <v>1</v>
      </c>
      <c r="AT155" s="5">
        <f>IF(ISBLANK(V155),0,Assumptions!$B$20)</f>
        <v>1</v>
      </c>
      <c r="AU155" s="5">
        <f>IF(W155&gt;0,Assumptions!$B$21,0)</f>
        <v>0</v>
      </c>
      <c r="AV155" s="5">
        <f>IF(OR(COUNT(SEARCH({"ih","ie"},D155)),COUNT(SEARCH({"profile","income","lim","lico","mbm"},O155))),Assumptions!$B$22,0)</f>
        <v>1</v>
      </c>
      <c r="AW155" s="5">
        <f>IF(OR(COUNT(SEARCH({"hsc","ih","sdc"},D155)),COUNT(SEARCH({"profile","dwelling","housing","construction","rooms","owner","rent"},O155))),Assumptions!$B$23,0)</f>
        <v>0</v>
      </c>
      <c r="AX155" s="5">
        <f>IF(OR(COUNT(SEARCH({"ied","ic","evm"},D155)),COUNT(SEARCH({"profile","immigr","birth","visible","citizen","generation"},O155))),1,0)</f>
        <v>0</v>
      </c>
      <c r="AY155" s="5">
        <f>IF(OR(COUNT(SEARCH({"fh","fhm","ms"},D155)),COUNT(SEARCH({"profile","common-law","marital","family","parent","child","same sex","living alone","household size"},O155))),Assumptions!$B$25,0)</f>
        <v>0</v>
      </c>
      <c r="AZ155" s="5">
        <f>IF(OR(COUNT(SEARCH({"as"},D155)),COUNT(SEARCH({"profile","age","elderly","child","senior"},O155))),Assumptions!$B$26,0)</f>
        <v>1</v>
      </c>
    </row>
    <row r="156" spans="1:52" ht="50.1" customHeight="1" x14ac:dyDescent="0.2">
      <c r="A156" s="5">
        <v>151</v>
      </c>
      <c r="B156" s="5">
        <v>5</v>
      </c>
      <c r="C156" s="10" t="s">
        <v>51</v>
      </c>
      <c r="D156" s="10" t="s">
        <v>829</v>
      </c>
      <c r="E156" s="5" t="s">
        <v>562</v>
      </c>
      <c r="F156" s="8">
        <f>IF(IF(AE156="NA",AC156,AE156)&gt;Assumptions!$B$11,0,1)</f>
        <v>1</v>
      </c>
      <c r="G156" s="8">
        <f t="shared" si="16"/>
        <v>0</v>
      </c>
      <c r="H156" s="8">
        <f>IF(IF(AI156="NA",AG156,AI156)&gt;Assumptions!$B$11,0,1)</f>
        <v>1</v>
      </c>
      <c r="I156" s="6">
        <f t="shared" si="17"/>
        <v>800</v>
      </c>
      <c r="J156" s="8">
        <f>IF(IF(AM156="NA",AK156,AM156)&gt;Assumptions!$B$11,0,1)</f>
        <v>1</v>
      </c>
      <c r="K156" s="6">
        <f t="shared" si="18"/>
        <v>1200</v>
      </c>
      <c r="L156" s="5">
        <f t="shared" si="19"/>
        <v>5</v>
      </c>
      <c r="M156" s="5">
        <v>0</v>
      </c>
      <c r="N156" s="34">
        <f t="shared" si="20"/>
        <v>1</v>
      </c>
      <c r="O156" s="10" t="s">
        <v>600</v>
      </c>
      <c r="Q156" s="5" t="s">
        <v>562</v>
      </c>
      <c r="R156" s="9">
        <v>94</v>
      </c>
      <c r="S156" s="17" t="s">
        <v>416</v>
      </c>
      <c r="T156" s="9" t="s">
        <v>283</v>
      </c>
      <c r="V156" s="9" t="s">
        <v>960</v>
      </c>
      <c r="X156" s="9" t="s">
        <v>61</v>
      </c>
      <c r="Y156" s="14" t="s">
        <v>380</v>
      </c>
      <c r="Z156" s="7">
        <v>308</v>
      </c>
      <c r="AA156" s="26">
        <f t="shared" si="22"/>
        <v>0</v>
      </c>
      <c r="AB156" s="5" t="s">
        <v>60</v>
      </c>
      <c r="AC156" s="5">
        <f>ROUNDUP(Z156*Assumptions!$B$13/Assumptions!$B$10,0)</f>
        <v>1</v>
      </c>
      <c r="AD156" s="6">
        <f>AC156*Assumptions!$B$9</f>
        <v>400</v>
      </c>
      <c r="AE156" s="5" t="s">
        <v>60</v>
      </c>
      <c r="AF156" s="6" t="s">
        <v>60</v>
      </c>
      <c r="AG156" s="5">
        <f>ROUNDUP(Z156*Assumptions!$B$15/Assumptions!$B$10,0)</f>
        <v>1</v>
      </c>
      <c r="AH156" s="6">
        <f>AG156*Assumptions!$B$9</f>
        <v>400</v>
      </c>
      <c r="AI156" s="5" t="s">
        <v>60</v>
      </c>
      <c r="AJ156" s="6" t="s">
        <v>60</v>
      </c>
      <c r="AK156" s="5">
        <f>ROUNDUP(Z156*Assumptions!$B$16/Assumptions!$B$10,0)</f>
        <v>1</v>
      </c>
      <c r="AL156" s="6">
        <f>AK156*Assumptions!$B$9</f>
        <v>400</v>
      </c>
      <c r="AM156" s="5" t="s">
        <v>60</v>
      </c>
      <c r="AN156" s="6" t="s">
        <v>60</v>
      </c>
      <c r="AQ156" s="5">
        <f t="shared" si="21"/>
        <v>1</v>
      </c>
      <c r="AR156" s="5">
        <f>IF(R156&gt;9,Assumptions!$B$18,0)</f>
        <v>1</v>
      </c>
      <c r="AS156" s="5">
        <f>IF(OR(T156="se",T156="s"),Assumptions!$B$19,0)</f>
        <v>1</v>
      </c>
      <c r="AT156" s="5">
        <f>IF(ISBLANK(V156),0,Assumptions!$B$20)</f>
        <v>1</v>
      </c>
      <c r="AU156" s="5">
        <f>IF(W156&gt;0,Assumptions!$B$21,0)</f>
        <v>0</v>
      </c>
      <c r="AV156" s="5">
        <f>IF(OR(COUNT(SEARCH({"ih","ie"},D156)),COUNT(SEARCH({"profile","income","lim","lico","mbm"},O156))),Assumptions!$B$22,0)</f>
        <v>1</v>
      </c>
      <c r="AW156" s="5">
        <f>IF(OR(COUNT(SEARCH({"hsc","ih","sdc"},D156)),COUNT(SEARCH({"profile","dwelling","housing","construction","rooms","owner","rent"},O156))),Assumptions!$B$23,0)</f>
        <v>0</v>
      </c>
      <c r="AX156" s="5">
        <f>IF(OR(COUNT(SEARCH({"ied","ic","evm"},D156)),COUNT(SEARCH({"profile","immigr","birth","visible","citizen","generation"},O156))),1,0)</f>
        <v>0</v>
      </c>
      <c r="AY156" s="5">
        <f>IF(OR(COUNT(SEARCH({"fh","fhm","ms"},D156)),COUNT(SEARCH({"profile","common-law","marital","family","parent","child","same sex","living alone","household size"},O156))),Assumptions!$B$25,0)</f>
        <v>1</v>
      </c>
      <c r="AZ156" s="5">
        <f>IF(OR(COUNT(SEARCH({"as"},D156)),COUNT(SEARCH({"profile","age","elderly","child","senior"},O156))),Assumptions!$B$26,0)</f>
        <v>0</v>
      </c>
    </row>
    <row r="157" spans="1:52" ht="50.1" customHeight="1" x14ac:dyDescent="0.2">
      <c r="A157" s="5">
        <v>152</v>
      </c>
      <c r="B157" s="5">
        <v>5</v>
      </c>
      <c r="C157" s="10" t="s">
        <v>51</v>
      </c>
      <c r="D157" s="10" t="s">
        <v>829</v>
      </c>
      <c r="E157" s="5" t="s">
        <v>563</v>
      </c>
      <c r="F157" s="8">
        <f>IF(IF(AE157="NA",AC157,AE157)&gt;Assumptions!$B$11,0,1)</f>
        <v>1</v>
      </c>
      <c r="G157" s="8">
        <f t="shared" si="16"/>
        <v>0</v>
      </c>
      <c r="H157" s="8">
        <f>IF(IF(AI157="NA",AG157,AI157)&gt;Assumptions!$B$11,0,1)</f>
        <v>1</v>
      </c>
      <c r="I157" s="6">
        <f t="shared" si="17"/>
        <v>800</v>
      </c>
      <c r="J157" s="8">
        <f>IF(IF(AM157="NA",AK157,AM157)&gt;Assumptions!$B$11,0,1)</f>
        <v>1</v>
      </c>
      <c r="K157" s="6">
        <f t="shared" si="18"/>
        <v>1200</v>
      </c>
      <c r="L157" s="5">
        <f t="shared" si="19"/>
        <v>5</v>
      </c>
      <c r="M157" s="5">
        <v>0</v>
      </c>
      <c r="N157" s="34">
        <f t="shared" si="20"/>
        <v>1</v>
      </c>
      <c r="O157" s="10" t="s">
        <v>601</v>
      </c>
      <c r="Q157" s="5" t="s">
        <v>563</v>
      </c>
      <c r="R157" s="9">
        <v>121</v>
      </c>
      <c r="S157" s="17" t="s">
        <v>416</v>
      </c>
      <c r="T157" s="9" t="s">
        <v>283</v>
      </c>
      <c r="X157" s="9" t="s">
        <v>61</v>
      </c>
      <c r="Y157" s="14" t="s">
        <v>623</v>
      </c>
      <c r="Z157" s="7">
        <v>704</v>
      </c>
      <c r="AA157" s="26">
        <f t="shared" si="22"/>
        <v>0</v>
      </c>
      <c r="AB157" s="5" t="s">
        <v>60</v>
      </c>
      <c r="AC157" s="5">
        <f>ROUNDUP(Z157*Assumptions!$B$13/Assumptions!$B$10,0)</f>
        <v>1</v>
      </c>
      <c r="AD157" s="6">
        <f>AC157*Assumptions!$B$9</f>
        <v>400</v>
      </c>
      <c r="AE157" s="5" t="s">
        <v>60</v>
      </c>
      <c r="AF157" s="6" t="s">
        <v>60</v>
      </c>
      <c r="AG157" s="5">
        <f>ROUNDUP(Z157*Assumptions!$B$15/Assumptions!$B$10,0)</f>
        <v>1</v>
      </c>
      <c r="AH157" s="6">
        <f>AG157*Assumptions!$B$9</f>
        <v>400</v>
      </c>
      <c r="AI157" s="5" t="s">
        <v>60</v>
      </c>
      <c r="AJ157" s="6" t="s">
        <v>60</v>
      </c>
      <c r="AK157" s="5">
        <f>ROUNDUP(Z157*Assumptions!$B$16/Assumptions!$B$10,0)</f>
        <v>1</v>
      </c>
      <c r="AL157" s="6">
        <f>AK157*Assumptions!$B$9</f>
        <v>400</v>
      </c>
      <c r="AM157" s="5" t="s">
        <v>60</v>
      </c>
      <c r="AN157" s="6" t="s">
        <v>60</v>
      </c>
      <c r="AQ157" s="5">
        <f t="shared" si="21"/>
        <v>1</v>
      </c>
      <c r="AR157" s="5">
        <f>IF(R157&gt;9,Assumptions!$B$18,0)</f>
        <v>1</v>
      </c>
      <c r="AS157" s="5">
        <f>IF(OR(T157="se",T157="s"),Assumptions!$B$19,0)</f>
        <v>1</v>
      </c>
      <c r="AT157" s="5">
        <f>IF(ISBLANK(V157),0,Assumptions!$B$20)</f>
        <v>0</v>
      </c>
      <c r="AU157" s="5">
        <f>IF(W157&gt;0,Assumptions!$B$21,0)</f>
        <v>0</v>
      </c>
      <c r="AV157" s="5">
        <f>IF(OR(COUNT(SEARCH({"ih","ie"},D157)),COUNT(SEARCH({"profile","income","lim","lico","mbm"},O157))),Assumptions!$B$22,0)</f>
        <v>1</v>
      </c>
      <c r="AW157" s="5">
        <f>IF(OR(COUNT(SEARCH({"hsc","ih","sdc"},D157)),COUNT(SEARCH({"profile","dwelling","housing","construction","rooms","owner","rent"},O157))),Assumptions!$B$23,0)</f>
        <v>0</v>
      </c>
      <c r="AX157" s="5">
        <f>IF(OR(COUNT(SEARCH({"ied","ic","evm"},D157)),COUNT(SEARCH({"profile","immigr","birth","visible","citizen","generation"},O157))),1,0)</f>
        <v>0</v>
      </c>
      <c r="AY157" s="5">
        <f>IF(OR(COUNT(SEARCH({"fh","fhm","ms"},D157)),COUNT(SEARCH({"profile","common-law","marital","family","parent","child","same sex","living alone","household size"},O157))),Assumptions!$B$25,0)</f>
        <v>1</v>
      </c>
      <c r="AZ157" s="5">
        <f>IF(OR(COUNT(SEARCH({"as"},D157)),COUNT(SEARCH({"profile","age","elderly","child","senior"},O157))),Assumptions!$B$26,0)</f>
        <v>1</v>
      </c>
    </row>
    <row r="158" spans="1:52" ht="50.1" customHeight="1" x14ac:dyDescent="0.2">
      <c r="A158" s="5">
        <v>153</v>
      </c>
      <c r="B158" s="5">
        <v>5</v>
      </c>
      <c r="C158" s="10" t="s">
        <v>51</v>
      </c>
      <c r="D158" s="10" t="s">
        <v>985</v>
      </c>
      <c r="E158" s="5" t="s">
        <v>564</v>
      </c>
      <c r="F158" s="8">
        <f>IF(IF(AE158="NA",AC158,AE158)&gt;Assumptions!$B$11,0,1)</f>
        <v>1</v>
      </c>
      <c r="G158" s="8">
        <f t="shared" si="16"/>
        <v>0</v>
      </c>
      <c r="H158" s="8">
        <f>IF(IF(AI158="NA",AG158,AI158)&gt;Assumptions!$B$11,0,1)</f>
        <v>1</v>
      </c>
      <c r="I158" s="6">
        <f t="shared" si="17"/>
        <v>800</v>
      </c>
      <c r="J158" s="8">
        <f>IF(IF(AM158="NA",AK158,AM158)&gt;Assumptions!$B$11,0,1)</f>
        <v>1</v>
      </c>
      <c r="K158" s="6">
        <f t="shared" si="18"/>
        <v>1200</v>
      </c>
      <c r="L158" s="5">
        <f t="shared" si="19"/>
        <v>2</v>
      </c>
      <c r="M158" s="5">
        <v>0</v>
      </c>
      <c r="N158" s="34">
        <f t="shared" si="20"/>
        <v>0</v>
      </c>
      <c r="O158" s="10" t="s">
        <v>602</v>
      </c>
      <c r="Q158" s="5" t="s">
        <v>564</v>
      </c>
      <c r="R158" s="9">
        <v>61</v>
      </c>
      <c r="S158" s="17" t="s">
        <v>416</v>
      </c>
      <c r="T158" s="9" t="s">
        <v>283</v>
      </c>
      <c r="X158" s="9" t="s">
        <v>362</v>
      </c>
      <c r="Y158" s="14" t="s">
        <v>624</v>
      </c>
      <c r="Z158" s="7">
        <v>63</v>
      </c>
      <c r="AA158" s="26">
        <f t="shared" si="22"/>
        <v>0</v>
      </c>
      <c r="AB158" s="5" t="s">
        <v>60</v>
      </c>
      <c r="AC158" s="5">
        <f>ROUNDUP(Z158*Assumptions!$B$13/Assumptions!$B$10,0)</f>
        <v>1</v>
      </c>
      <c r="AD158" s="6">
        <f>AC158*Assumptions!$B$9</f>
        <v>400</v>
      </c>
      <c r="AE158" s="5" t="s">
        <v>60</v>
      </c>
      <c r="AF158" s="6" t="s">
        <v>60</v>
      </c>
      <c r="AG158" s="5">
        <f>ROUNDUP(Z158*Assumptions!$B$15/Assumptions!$B$10,0)</f>
        <v>1</v>
      </c>
      <c r="AH158" s="6">
        <f>AG158*Assumptions!$B$9</f>
        <v>400</v>
      </c>
      <c r="AI158" s="5" t="s">
        <v>60</v>
      </c>
      <c r="AJ158" s="6" t="s">
        <v>60</v>
      </c>
      <c r="AK158" s="5">
        <f>ROUNDUP(Z158*Assumptions!$B$16/Assumptions!$B$10,0)</f>
        <v>1</v>
      </c>
      <c r="AL158" s="6">
        <f>AK158*Assumptions!$B$9</f>
        <v>400</v>
      </c>
      <c r="AM158" s="5" t="s">
        <v>60</v>
      </c>
      <c r="AN158" s="6" t="s">
        <v>60</v>
      </c>
      <c r="AQ158" s="5">
        <f t="shared" si="21"/>
        <v>1</v>
      </c>
      <c r="AR158" s="5">
        <f>IF(R158&gt;9,Assumptions!$B$18,0)</f>
        <v>1</v>
      </c>
      <c r="AS158" s="5">
        <f>IF(OR(T158="se",T158="s"),Assumptions!$B$19,0)</f>
        <v>1</v>
      </c>
      <c r="AT158" s="5">
        <f>IF(ISBLANK(V158),0,Assumptions!$B$20)</f>
        <v>0</v>
      </c>
      <c r="AU158" s="5">
        <f>IF(W158&gt;0,Assumptions!$B$21,0)</f>
        <v>0</v>
      </c>
      <c r="AV158" s="5">
        <f>IF(OR(COUNT(SEARCH({"ih","ie"},D158)),COUNT(SEARCH({"profile","income","lim","lico","mbm"},O158))),Assumptions!$B$22,0)</f>
        <v>0</v>
      </c>
      <c r="AW158" s="5">
        <f>IF(OR(COUNT(SEARCH({"hsc","ih","sdc"},D158)),COUNT(SEARCH({"profile","dwelling","housing","construction","rooms","owner","rent"},O158))),Assumptions!$B$23,0)</f>
        <v>0</v>
      </c>
      <c r="AX158" s="5">
        <f>IF(OR(COUNT(SEARCH({"ied","ic","evm"},D158)),COUNT(SEARCH({"profile","immigr","birth","visible","citizen","generation"},O158))),1,0)</f>
        <v>0</v>
      </c>
      <c r="AY158" s="5">
        <f>IF(OR(COUNT(SEARCH({"fh","fhm","ms"},D158)),COUNT(SEARCH({"profile","common-law","marital","family","parent","child","same sex","living alone","household size"},O158))),Assumptions!$B$25,0)</f>
        <v>0</v>
      </c>
      <c r="AZ158" s="5">
        <f>IF(OR(COUNT(SEARCH({"as"},D158)),COUNT(SEARCH({"profile","age","elderly","child","senior"},O158))),Assumptions!$B$26,0)</f>
        <v>0</v>
      </c>
    </row>
    <row r="159" spans="1:52" ht="50.1" customHeight="1" x14ac:dyDescent="0.2">
      <c r="A159" s="5">
        <v>154</v>
      </c>
      <c r="B159" s="5">
        <v>5</v>
      </c>
      <c r="C159" s="10" t="s">
        <v>51</v>
      </c>
      <c r="D159" s="10" t="s">
        <v>985</v>
      </c>
      <c r="E159" s="5" t="s">
        <v>565</v>
      </c>
      <c r="F159" s="8">
        <f>IF(IF(AE159="NA",AC159,AE159)&gt;Assumptions!$B$11,0,1)</f>
        <v>1</v>
      </c>
      <c r="G159" s="8">
        <f t="shared" si="16"/>
        <v>0</v>
      </c>
      <c r="H159" s="8">
        <f>IF(IF(AI159="NA",AG159,AI159)&gt;Assumptions!$B$11,0,1)</f>
        <v>1</v>
      </c>
      <c r="I159" s="6">
        <f t="shared" si="17"/>
        <v>800</v>
      </c>
      <c r="J159" s="8">
        <f>IF(IF(AM159="NA",AK159,AM159)&gt;Assumptions!$B$11,0,1)</f>
        <v>1</v>
      </c>
      <c r="K159" s="6">
        <f t="shared" si="18"/>
        <v>1200</v>
      </c>
      <c r="L159" s="5">
        <f t="shared" si="19"/>
        <v>2</v>
      </c>
      <c r="M159" s="5">
        <v>0</v>
      </c>
      <c r="N159" s="34">
        <f t="shared" si="20"/>
        <v>0</v>
      </c>
      <c r="O159" s="10" t="s">
        <v>603</v>
      </c>
      <c r="Q159" s="5" t="s">
        <v>565</v>
      </c>
      <c r="R159" s="9">
        <v>75</v>
      </c>
      <c r="S159" s="17" t="s">
        <v>416</v>
      </c>
      <c r="T159" s="9" t="s">
        <v>283</v>
      </c>
      <c r="X159" s="9" t="s">
        <v>362</v>
      </c>
      <c r="Y159" s="14" t="s">
        <v>625</v>
      </c>
      <c r="Z159" s="7">
        <v>27</v>
      </c>
      <c r="AA159" s="26">
        <f t="shared" si="22"/>
        <v>0</v>
      </c>
      <c r="AB159" s="5" t="s">
        <v>60</v>
      </c>
      <c r="AC159" s="5">
        <f>ROUNDUP(Z159*Assumptions!$B$13/Assumptions!$B$10,0)</f>
        <v>1</v>
      </c>
      <c r="AD159" s="6">
        <f>AC159*Assumptions!$B$9</f>
        <v>400</v>
      </c>
      <c r="AE159" s="5" t="s">
        <v>60</v>
      </c>
      <c r="AF159" s="6" t="s">
        <v>60</v>
      </c>
      <c r="AG159" s="5">
        <f>ROUNDUP(Z159*Assumptions!$B$15/Assumptions!$B$10,0)</f>
        <v>1</v>
      </c>
      <c r="AH159" s="6">
        <f>AG159*Assumptions!$B$9</f>
        <v>400</v>
      </c>
      <c r="AI159" s="5" t="s">
        <v>60</v>
      </c>
      <c r="AJ159" s="6" t="s">
        <v>60</v>
      </c>
      <c r="AK159" s="5">
        <f>ROUNDUP(Z159*Assumptions!$B$16/Assumptions!$B$10,0)</f>
        <v>1</v>
      </c>
      <c r="AL159" s="6">
        <f>AK159*Assumptions!$B$9</f>
        <v>400</v>
      </c>
      <c r="AM159" s="5" t="s">
        <v>60</v>
      </c>
      <c r="AN159" s="6" t="s">
        <v>60</v>
      </c>
      <c r="AQ159" s="5">
        <f t="shared" si="21"/>
        <v>1</v>
      </c>
      <c r="AR159" s="5">
        <f>IF(R159&gt;9,Assumptions!$B$18,0)</f>
        <v>1</v>
      </c>
      <c r="AS159" s="5">
        <f>IF(OR(T159="se",T159="s"),Assumptions!$B$19,0)</f>
        <v>1</v>
      </c>
      <c r="AT159" s="5">
        <f>IF(ISBLANK(V159),0,Assumptions!$B$20)</f>
        <v>0</v>
      </c>
      <c r="AU159" s="5">
        <f>IF(W159&gt;0,Assumptions!$B$21,0)</f>
        <v>0</v>
      </c>
      <c r="AV159" s="5">
        <f>IF(OR(COUNT(SEARCH({"ih","ie"},D159)),COUNT(SEARCH({"profile","income","lim","lico","mbm"},O159))),Assumptions!$B$22,0)</f>
        <v>0</v>
      </c>
      <c r="AW159" s="5">
        <f>IF(OR(COUNT(SEARCH({"hsc","ih","sdc"},D159)),COUNT(SEARCH({"profile","dwelling","housing","construction","rooms","owner","rent"},O159))),Assumptions!$B$23,0)</f>
        <v>0</v>
      </c>
      <c r="AX159" s="5">
        <f>IF(OR(COUNT(SEARCH({"ied","ic","evm"},D159)),COUNT(SEARCH({"profile","immigr","birth","visible","citizen","generation"},O159))),1,0)</f>
        <v>0</v>
      </c>
      <c r="AY159" s="5">
        <f>IF(OR(COUNT(SEARCH({"fh","fhm","ms"},D159)),COUNT(SEARCH({"profile","common-law","marital","family","parent","child","same sex","living alone","household size"},O159))),Assumptions!$B$25,0)</f>
        <v>0</v>
      </c>
      <c r="AZ159" s="5">
        <f>IF(OR(COUNT(SEARCH({"as"},D159)),COUNT(SEARCH({"profile","age","elderly","child","senior"},O159))),Assumptions!$B$26,0)</f>
        <v>0</v>
      </c>
    </row>
    <row r="160" spans="1:52" ht="50.1" customHeight="1" x14ac:dyDescent="0.2">
      <c r="A160" s="5">
        <v>155</v>
      </c>
      <c r="B160" s="5">
        <v>6</v>
      </c>
      <c r="C160" s="10" t="s">
        <v>51</v>
      </c>
      <c r="D160" s="10" t="s">
        <v>138</v>
      </c>
      <c r="E160" s="5" t="s">
        <v>654</v>
      </c>
      <c r="F160" s="8">
        <f>IF(IF(AE160="NA",AC160,AE160)&gt;Assumptions!$B$11,0,1)</f>
        <v>1</v>
      </c>
      <c r="G160" s="8">
        <f t="shared" si="16"/>
        <v>0</v>
      </c>
      <c r="H160" s="8">
        <f>IF(IF(AI160="NA",AG160,AI160)&gt;Assumptions!$B$11,0,1)</f>
        <v>1</v>
      </c>
      <c r="I160" s="6">
        <f t="shared" si="17"/>
        <v>800</v>
      </c>
      <c r="J160" s="8">
        <f>IF(IF(AM160="NA",AK160,AM160)&gt;Assumptions!$B$11,0,1)</f>
        <v>1</v>
      </c>
      <c r="K160" s="6">
        <f t="shared" si="18"/>
        <v>1200</v>
      </c>
      <c r="L160" s="5">
        <f t="shared" si="19"/>
        <v>0</v>
      </c>
      <c r="M160" s="5">
        <v>0</v>
      </c>
      <c r="N160" s="34">
        <f t="shared" si="20"/>
        <v>0</v>
      </c>
      <c r="O160" s="10" t="s">
        <v>628</v>
      </c>
      <c r="Q160" s="5" t="s">
        <v>654</v>
      </c>
      <c r="R160" s="9">
        <v>-99</v>
      </c>
      <c r="S160" s="9" t="s">
        <v>416</v>
      </c>
      <c r="T160" s="9" t="s">
        <v>416</v>
      </c>
      <c r="X160" s="9" t="s">
        <v>653</v>
      </c>
      <c r="Y160" s="14" t="s">
        <v>703</v>
      </c>
      <c r="Z160" s="7">
        <v>252</v>
      </c>
      <c r="AA160" s="26">
        <f t="shared" si="22"/>
        <v>0</v>
      </c>
      <c r="AB160" s="5" t="s">
        <v>60</v>
      </c>
      <c r="AC160" s="5">
        <f>ROUNDUP(Z160*Assumptions!$B$13/Assumptions!$B$10,0)</f>
        <v>1</v>
      </c>
      <c r="AD160" s="6">
        <f>AC160*Assumptions!$B$9</f>
        <v>400</v>
      </c>
      <c r="AE160" s="5" t="s">
        <v>60</v>
      </c>
      <c r="AF160" s="6" t="s">
        <v>60</v>
      </c>
      <c r="AG160" s="5">
        <f>ROUNDUP(Z160*Assumptions!$B$15/Assumptions!$B$10,0)</f>
        <v>1</v>
      </c>
      <c r="AH160" s="6">
        <f>AG160*Assumptions!$B$9</f>
        <v>400</v>
      </c>
      <c r="AI160" s="5" t="s">
        <v>60</v>
      </c>
      <c r="AJ160" s="6" t="s">
        <v>60</v>
      </c>
      <c r="AK160" s="5">
        <f>ROUNDUP(Z160*Assumptions!$B$16/Assumptions!$B$10,0)</f>
        <v>1</v>
      </c>
      <c r="AL160" s="6">
        <f>AK160*Assumptions!$B$9</f>
        <v>400</v>
      </c>
      <c r="AM160" s="5" t="s">
        <v>60</v>
      </c>
      <c r="AN160" s="6" t="s">
        <v>60</v>
      </c>
      <c r="AQ160" s="5">
        <f t="shared" si="21"/>
        <v>1</v>
      </c>
      <c r="AR160" s="5">
        <f>IF(R160&gt;9,Assumptions!$B$18,0)</f>
        <v>0</v>
      </c>
      <c r="AS160" s="5">
        <f>IF(OR(T160="se",T160="s"),Assumptions!$B$19,0)</f>
        <v>0</v>
      </c>
      <c r="AT160" s="5">
        <f>IF(ISBLANK(V160),0,Assumptions!$B$20)</f>
        <v>0</v>
      </c>
      <c r="AU160" s="5">
        <f>IF(W160&gt;0,Assumptions!$B$21,0)</f>
        <v>0</v>
      </c>
      <c r="AV160" s="5">
        <f>IF(OR(COUNT(SEARCH({"ih","ie"},D160)),COUNT(SEARCH({"profile","income","lim","lico","mbm"},O160))),Assumptions!$B$22,0)</f>
        <v>0</v>
      </c>
      <c r="AW160" s="5">
        <f>IF(OR(COUNT(SEARCH({"hsc","ih","sdc"},D160)),COUNT(SEARCH({"profile","dwelling","housing","construction","rooms","owner","rent"},O160))),Assumptions!$B$23,0)</f>
        <v>0</v>
      </c>
      <c r="AX160" s="5">
        <f>IF(OR(COUNT(SEARCH({"ied","ic","evm"},D160)),COUNT(SEARCH({"profile","immigr","birth","visible","citizen","generation"},O160))),1,0)</f>
        <v>0</v>
      </c>
      <c r="AY160" s="5">
        <f>IF(OR(COUNT(SEARCH({"fh","fhm","ms"},D160)),COUNT(SEARCH({"profile","common-law","marital","family","parent","child","same sex","living alone","household size"},O160))),Assumptions!$B$25,0)</f>
        <v>0</v>
      </c>
      <c r="AZ160" s="5">
        <f>IF(OR(COUNT(SEARCH({"as"},D160)),COUNT(SEARCH({"profile","age","elderly","child","senior"},O160))),Assumptions!$B$26,0)</f>
        <v>0</v>
      </c>
    </row>
    <row r="161" spans="1:52" ht="50.1" customHeight="1" x14ac:dyDescent="0.2">
      <c r="A161" s="5">
        <v>156</v>
      </c>
      <c r="B161" s="5">
        <v>6</v>
      </c>
      <c r="C161" s="10" t="s">
        <v>51</v>
      </c>
      <c r="D161" s="10" t="s">
        <v>138</v>
      </c>
      <c r="E161" s="5" t="s">
        <v>655</v>
      </c>
      <c r="F161" s="8">
        <f>IF(IF(AE161="NA",AC161,AE161)&gt;Assumptions!$B$11,0,1)</f>
        <v>1</v>
      </c>
      <c r="G161" s="8">
        <f t="shared" si="16"/>
        <v>0</v>
      </c>
      <c r="H161" s="8">
        <f>IF(IF(AI161="NA",AG161,AI161)&gt;Assumptions!$B$11,0,1)</f>
        <v>1</v>
      </c>
      <c r="I161" s="6">
        <f t="shared" si="17"/>
        <v>800</v>
      </c>
      <c r="J161" s="8">
        <f>IF(IF(AM161="NA",AK161,AM161)&gt;Assumptions!$B$11,0,1)</f>
        <v>1</v>
      </c>
      <c r="K161" s="6">
        <f t="shared" si="18"/>
        <v>1200</v>
      </c>
      <c r="L161" s="5">
        <f t="shared" si="19"/>
        <v>0</v>
      </c>
      <c r="M161" s="5">
        <v>0</v>
      </c>
      <c r="N161" s="34">
        <f t="shared" si="20"/>
        <v>0</v>
      </c>
      <c r="O161" s="10" t="s">
        <v>629</v>
      </c>
      <c r="Q161" s="5" t="s">
        <v>655</v>
      </c>
      <c r="R161" s="9">
        <v>-99</v>
      </c>
      <c r="S161" s="9" t="s">
        <v>416</v>
      </c>
      <c r="T161" s="9" t="s">
        <v>416</v>
      </c>
      <c r="X161" s="9" t="s">
        <v>653</v>
      </c>
      <c r="Y161" s="14" t="s">
        <v>703</v>
      </c>
      <c r="Z161" s="7">
        <v>132</v>
      </c>
      <c r="AA161" s="26">
        <f t="shared" si="22"/>
        <v>0</v>
      </c>
      <c r="AB161" s="5" t="s">
        <v>60</v>
      </c>
      <c r="AC161" s="5">
        <f>ROUNDUP(Z161*Assumptions!$B$13/Assumptions!$B$10,0)</f>
        <v>1</v>
      </c>
      <c r="AD161" s="6">
        <f>AC161*Assumptions!$B$9</f>
        <v>400</v>
      </c>
      <c r="AE161" s="5" t="s">
        <v>60</v>
      </c>
      <c r="AF161" s="6" t="s">
        <v>60</v>
      </c>
      <c r="AG161" s="5">
        <f>ROUNDUP(Z161*Assumptions!$B$15/Assumptions!$B$10,0)</f>
        <v>1</v>
      </c>
      <c r="AH161" s="6">
        <f>AG161*Assumptions!$B$9</f>
        <v>400</v>
      </c>
      <c r="AI161" s="5" t="s">
        <v>60</v>
      </c>
      <c r="AJ161" s="6" t="s">
        <v>60</v>
      </c>
      <c r="AK161" s="5">
        <f>ROUNDUP(Z161*Assumptions!$B$16/Assumptions!$B$10,0)</f>
        <v>1</v>
      </c>
      <c r="AL161" s="6">
        <f>AK161*Assumptions!$B$9</f>
        <v>400</v>
      </c>
      <c r="AM161" s="5" t="s">
        <v>60</v>
      </c>
      <c r="AN161" s="6" t="s">
        <v>60</v>
      </c>
      <c r="AQ161" s="5">
        <f t="shared" si="21"/>
        <v>1</v>
      </c>
      <c r="AR161" s="5">
        <f>IF(R161&gt;9,Assumptions!$B$18,0)</f>
        <v>0</v>
      </c>
      <c r="AS161" s="5">
        <f>IF(OR(T161="se",T161="s"),Assumptions!$B$19,0)</f>
        <v>0</v>
      </c>
      <c r="AT161" s="5">
        <f>IF(ISBLANK(V161),0,Assumptions!$B$20)</f>
        <v>0</v>
      </c>
      <c r="AU161" s="5">
        <f>IF(W161&gt;0,Assumptions!$B$21,0)</f>
        <v>0</v>
      </c>
      <c r="AV161" s="5">
        <f>IF(OR(COUNT(SEARCH({"ih","ie"},D161)),COUNT(SEARCH({"profile","income","lim","lico","mbm"},O161))),Assumptions!$B$22,0)</f>
        <v>0</v>
      </c>
      <c r="AW161" s="5">
        <f>IF(OR(COUNT(SEARCH({"hsc","ih","sdc"},D161)),COUNT(SEARCH({"profile","dwelling","housing","construction","rooms","owner","rent"},O161))),Assumptions!$B$23,0)</f>
        <v>0</v>
      </c>
      <c r="AX161" s="5">
        <f>IF(OR(COUNT(SEARCH({"ied","ic","evm"},D161)),COUNT(SEARCH({"profile","immigr","birth","visible","citizen","generation"},O161))),1,0)</f>
        <v>0</v>
      </c>
      <c r="AY161" s="5">
        <f>IF(OR(COUNT(SEARCH({"fh","fhm","ms"},D161)),COUNT(SEARCH({"profile","common-law","marital","family","parent","child","same sex","living alone","household size"},O161))),Assumptions!$B$25,0)</f>
        <v>0</v>
      </c>
      <c r="AZ161" s="5">
        <f>IF(OR(COUNT(SEARCH({"as"},D161)),COUNT(SEARCH({"profile","age","elderly","child","senior"},O161))),Assumptions!$B$26,0)</f>
        <v>0</v>
      </c>
    </row>
    <row r="162" spans="1:52" ht="50.1" customHeight="1" x14ac:dyDescent="0.2">
      <c r="A162" s="5">
        <v>157</v>
      </c>
      <c r="B162" s="5">
        <v>6</v>
      </c>
      <c r="C162" s="10" t="s">
        <v>51</v>
      </c>
      <c r="D162" s="10" t="s">
        <v>819</v>
      </c>
      <c r="E162" s="5" t="s">
        <v>656</v>
      </c>
      <c r="F162" s="8">
        <f>IF(IF(AE162="NA",AC162,AE162)&gt;Assumptions!$B$11,0,1)</f>
        <v>1</v>
      </c>
      <c r="G162" s="8">
        <f t="shared" si="16"/>
        <v>0</v>
      </c>
      <c r="H162" s="8">
        <f>IF(IF(AI162="NA",AG162,AI162)&gt;Assumptions!$B$11,0,1)</f>
        <v>1</v>
      </c>
      <c r="I162" s="6">
        <f t="shared" si="17"/>
        <v>800</v>
      </c>
      <c r="J162" s="8">
        <f>IF(IF(AM162="NA",AK162,AM162)&gt;Assumptions!$B$11,0,1)</f>
        <v>1</v>
      </c>
      <c r="K162" s="6">
        <f t="shared" si="18"/>
        <v>1200</v>
      </c>
      <c r="L162" s="5">
        <f t="shared" si="19"/>
        <v>1</v>
      </c>
      <c r="M162" s="5">
        <v>0</v>
      </c>
      <c r="N162" s="34">
        <f t="shared" si="20"/>
        <v>0</v>
      </c>
      <c r="O162" s="10" t="s">
        <v>630</v>
      </c>
      <c r="Q162" s="5" t="s">
        <v>656</v>
      </c>
      <c r="R162" s="9">
        <v>-99</v>
      </c>
      <c r="S162" s="9" t="s">
        <v>416</v>
      </c>
      <c r="T162" s="9" t="s">
        <v>416</v>
      </c>
      <c r="X162" s="9" t="s">
        <v>653</v>
      </c>
      <c r="Y162" s="14" t="s">
        <v>624</v>
      </c>
      <c r="Z162" s="7">
        <v>135</v>
      </c>
      <c r="AA162" s="26">
        <f t="shared" si="22"/>
        <v>0</v>
      </c>
      <c r="AB162" s="5" t="s">
        <v>60</v>
      </c>
      <c r="AC162" s="5">
        <f>ROUNDUP(Z162*Assumptions!$B$13/Assumptions!$B$10,0)</f>
        <v>1</v>
      </c>
      <c r="AD162" s="6">
        <f>AC162*Assumptions!$B$9</f>
        <v>400</v>
      </c>
      <c r="AE162" s="5" t="s">
        <v>60</v>
      </c>
      <c r="AF162" s="6" t="s">
        <v>60</v>
      </c>
      <c r="AG162" s="5">
        <f>ROUNDUP(Z162*Assumptions!$B$15/Assumptions!$B$10,0)</f>
        <v>1</v>
      </c>
      <c r="AH162" s="6">
        <f>AG162*Assumptions!$B$9</f>
        <v>400</v>
      </c>
      <c r="AI162" s="5" t="s">
        <v>60</v>
      </c>
      <c r="AJ162" s="6" t="s">
        <v>60</v>
      </c>
      <c r="AK162" s="5">
        <f>ROUNDUP(Z162*Assumptions!$B$16/Assumptions!$B$10,0)</f>
        <v>1</v>
      </c>
      <c r="AL162" s="6">
        <f>AK162*Assumptions!$B$9</f>
        <v>400</v>
      </c>
      <c r="AM162" s="5" t="s">
        <v>60</v>
      </c>
      <c r="AN162" s="6" t="s">
        <v>60</v>
      </c>
      <c r="AQ162" s="5">
        <f t="shared" si="21"/>
        <v>1</v>
      </c>
      <c r="AR162" s="5">
        <f>IF(R162&gt;9,Assumptions!$B$18,0)</f>
        <v>0</v>
      </c>
      <c r="AS162" s="5">
        <f>IF(OR(T162="se",T162="s"),Assumptions!$B$19,0)</f>
        <v>0</v>
      </c>
      <c r="AT162" s="5">
        <f>IF(ISBLANK(V162),0,Assumptions!$B$20)</f>
        <v>0</v>
      </c>
      <c r="AU162" s="5">
        <f>IF(W162&gt;0,Assumptions!$B$21,0)</f>
        <v>0</v>
      </c>
      <c r="AV162" s="5">
        <f>IF(OR(COUNT(SEARCH({"ih","ie"},D162)),COUNT(SEARCH({"profile","income","lim","lico","mbm"},O162))),Assumptions!$B$22,0)</f>
        <v>0</v>
      </c>
      <c r="AW162" s="5">
        <f>IF(OR(COUNT(SEARCH({"hsc","ih","sdc"},D162)),COUNT(SEARCH({"profile","dwelling","housing","construction","rooms","owner","rent"},O162))),Assumptions!$B$23,0)</f>
        <v>0</v>
      </c>
      <c r="AX162" s="5">
        <f>IF(OR(COUNT(SEARCH({"ied","ic","evm"},D162)),COUNT(SEARCH({"profile","immigr","birth","visible","citizen","generation"},O162))),1,0)</f>
        <v>0</v>
      </c>
      <c r="AY162" s="5">
        <f>IF(OR(COUNT(SEARCH({"fh","fhm","ms"},D162)),COUNT(SEARCH({"profile","common-law","marital","family","parent","child","same sex","living alone","household size"},O162))),Assumptions!$B$25,0)</f>
        <v>0</v>
      </c>
      <c r="AZ162" s="5">
        <f>IF(OR(COUNT(SEARCH({"as"},D162)),COUNT(SEARCH({"profile","age","elderly","child","senior"},O162))),Assumptions!$B$26,0)</f>
        <v>1</v>
      </c>
    </row>
    <row r="163" spans="1:52" ht="50.1" customHeight="1" x14ac:dyDescent="0.2">
      <c r="A163" s="5">
        <v>158</v>
      </c>
      <c r="B163" s="5">
        <v>6</v>
      </c>
      <c r="C163" s="10" t="s">
        <v>51</v>
      </c>
      <c r="D163" s="10" t="s">
        <v>139</v>
      </c>
      <c r="E163" s="5" t="s">
        <v>657</v>
      </c>
      <c r="F163" s="8">
        <f>IF(IF(AE163="NA",AC163,AE163)&gt;Assumptions!$B$11,0,1)</f>
        <v>1</v>
      </c>
      <c r="G163" s="8">
        <f t="shared" si="16"/>
        <v>0</v>
      </c>
      <c r="H163" s="8">
        <f>IF(IF(AI163="NA",AG163,AI163)&gt;Assumptions!$B$11,0,1)</f>
        <v>1</v>
      </c>
      <c r="I163" s="6">
        <f t="shared" si="17"/>
        <v>800</v>
      </c>
      <c r="J163" s="8">
        <f>IF(IF(AM163="NA",AK163,AM163)&gt;Assumptions!$B$11,0,1)</f>
        <v>1</v>
      </c>
      <c r="K163" s="6">
        <f t="shared" si="18"/>
        <v>1200</v>
      </c>
      <c r="L163" s="5">
        <f t="shared" si="19"/>
        <v>1</v>
      </c>
      <c r="M163" s="5">
        <v>0</v>
      </c>
      <c r="N163" s="34">
        <f t="shared" si="20"/>
        <v>0</v>
      </c>
      <c r="O163" s="10" t="s">
        <v>631</v>
      </c>
      <c r="Q163" s="5" t="s">
        <v>657</v>
      </c>
      <c r="R163" s="9">
        <v>-99</v>
      </c>
      <c r="S163" s="9" t="s">
        <v>416</v>
      </c>
      <c r="T163" s="9" t="s">
        <v>416</v>
      </c>
      <c r="X163" s="9" t="s">
        <v>653</v>
      </c>
      <c r="Y163" s="14" t="s">
        <v>704</v>
      </c>
      <c r="Z163" s="7">
        <v>243</v>
      </c>
      <c r="AA163" s="26">
        <f t="shared" si="22"/>
        <v>0</v>
      </c>
      <c r="AB163" s="5" t="s">
        <v>60</v>
      </c>
      <c r="AC163" s="5">
        <f>ROUNDUP(Z163*Assumptions!$B$13/Assumptions!$B$10,0)</f>
        <v>1</v>
      </c>
      <c r="AD163" s="6">
        <f>AC163*Assumptions!$B$9</f>
        <v>400</v>
      </c>
      <c r="AE163" s="5" t="s">
        <v>60</v>
      </c>
      <c r="AF163" s="6" t="s">
        <v>60</v>
      </c>
      <c r="AG163" s="5">
        <f>ROUNDUP(Z163*Assumptions!$B$15/Assumptions!$B$10,0)</f>
        <v>1</v>
      </c>
      <c r="AH163" s="6">
        <f>AG163*Assumptions!$B$9</f>
        <v>400</v>
      </c>
      <c r="AI163" s="5" t="s">
        <v>60</v>
      </c>
      <c r="AJ163" s="6" t="s">
        <v>60</v>
      </c>
      <c r="AK163" s="5">
        <f>ROUNDUP(Z163*Assumptions!$B$16/Assumptions!$B$10,0)</f>
        <v>1</v>
      </c>
      <c r="AL163" s="6">
        <f>AK163*Assumptions!$B$9</f>
        <v>400</v>
      </c>
      <c r="AM163" s="5" t="s">
        <v>60</v>
      </c>
      <c r="AN163" s="6" t="s">
        <v>60</v>
      </c>
      <c r="AQ163" s="5">
        <f t="shared" si="21"/>
        <v>1</v>
      </c>
      <c r="AR163" s="5">
        <f>IF(R163&gt;9,Assumptions!$B$18,0)</f>
        <v>0</v>
      </c>
      <c r="AS163" s="5">
        <f>IF(OR(T163="se",T163="s"),Assumptions!$B$19,0)</f>
        <v>0</v>
      </c>
      <c r="AT163" s="5">
        <f>IF(ISBLANK(V163),0,Assumptions!$B$20)</f>
        <v>0</v>
      </c>
      <c r="AU163" s="5">
        <f>IF(W163&gt;0,Assumptions!$B$21,0)</f>
        <v>0</v>
      </c>
      <c r="AV163" s="5">
        <f>IF(OR(COUNT(SEARCH({"ih","ie"},D163)),COUNT(SEARCH({"profile","income","lim","lico","mbm"},O163))),Assumptions!$B$22,0)</f>
        <v>0</v>
      </c>
      <c r="AW163" s="5">
        <f>IF(OR(COUNT(SEARCH({"hsc","ih","sdc"},D163)),COUNT(SEARCH({"profile","dwelling","housing","construction","rooms","owner","rent"},O163))),Assumptions!$B$23,0)</f>
        <v>0</v>
      </c>
      <c r="AX163" s="5">
        <f>IF(OR(COUNT(SEARCH({"ied","ic","evm"},D163)),COUNT(SEARCH({"profile","immigr","birth","visible","citizen","generation"},O163))),1,0)</f>
        <v>0</v>
      </c>
      <c r="AY163" s="5">
        <f>IF(OR(COUNT(SEARCH({"fh","fhm","ms"},D163)),COUNT(SEARCH({"profile","common-law","marital","family","parent","child","same sex","living alone","household size"},O163))),Assumptions!$B$25,0)</f>
        <v>0</v>
      </c>
      <c r="AZ163" s="5">
        <f>IF(OR(COUNT(SEARCH({"as"},D163)),COUNT(SEARCH({"profile","age","elderly","child","senior"},O163))),Assumptions!$B$26,0)</f>
        <v>1</v>
      </c>
    </row>
    <row r="164" spans="1:52" ht="50.1" customHeight="1" x14ac:dyDescent="0.2">
      <c r="A164" s="5">
        <v>159</v>
      </c>
      <c r="B164" s="5">
        <v>6</v>
      </c>
      <c r="C164" s="10" t="s">
        <v>51</v>
      </c>
      <c r="D164" s="10" t="s">
        <v>138</v>
      </c>
      <c r="E164" s="5" t="s">
        <v>658</v>
      </c>
      <c r="F164" s="8">
        <f>IF(IF(AE164="NA",AC164,AE164)&gt;Assumptions!$B$11,0,1)</f>
        <v>1</v>
      </c>
      <c r="G164" s="8">
        <f t="shared" si="16"/>
        <v>0</v>
      </c>
      <c r="H164" s="8">
        <f>IF(IF(AI164="NA",AG164,AI164)&gt;Assumptions!$B$11,0,1)</f>
        <v>1</v>
      </c>
      <c r="I164" s="6">
        <f t="shared" si="17"/>
        <v>800</v>
      </c>
      <c r="J164" s="8">
        <f>IF(IF(AM164="NA",AK164,AM164)&gt;Assumptions!$B$11,0,1)</f>
        <v>1</v>
      </c>
      <c r="K164" s="6">
        <f t="shared" si="18"/>
        <v>1200</v>
      </c>
      <c r="L164" s="5">
        <f t="shared" si="19"/>
        <v>0</v>
      </c>
      <c r="M164" s="5">
        <v>0</v>
      </c>
      <c r="N164" s="34">
        <f t="shared" si="20"/>
        <v>0</v>
      </c>
      <c r="O164" s="10" t="s">
        <v>632</v>
      </c>
      <c r="Q164" s="5" t="s">
        <v>658</v>
      </c>
      <c r="R164" s="9">
        <v>-99</v>
      </c>
      <c r="S164" s="9" t="s">
        <v>416</v>
      </c>
      <c r="T164" s="9" t="s">
        <v>416</v>
      </c>
      <c r="X164" s="9" t="s">
        <v>653</v>
      </c>
      <c r="Y164" s="14" t="s">
        <v>624</v>
      </c>
      <c r="Z164" s="7">
        <v>588</v>
      </c>
      <c r="AA164" s="26">
        <f t="shared" si="22"/>
        <v>0</v>
      </c>
      <c r="AB164" s="5" t="s">
        <v>60</v>
      </c>
      <c r="AC164" s="5">
        <f>ROUNDUP(Z164*Assumptions!$B$13/Assumptions!$B$10,0)</f>
        <v>1</v>
      </c>
      <c r="AD164" s="6">
        <f>AC164*Assumptions!$B$9</f>
        <v>400</v>
      </c>
      <c r="AE164" s="5" t="s">
        <v>60</v>
      </c>
      <c r="AF164" s="6" t="s">
        <v>60</v>
      </c>
      <c r="AG164" s="5">
        <f>ROUNDUP(Z164*Assumptions!$B$15/Assumptions!$B$10,0)</f>
        <v>1</v>
      </c>
      <c r="AH164" s="6">
        <f>AG164*Assumptions!$B$9</f>
        <v>400</v>
      </c>
      <c r="AI164" s="5" t="s">
        <v>60</v>
      </c>
      <c r="AJ164" s="6" t="s">
        <v>60</v>
      </c>
      <c r="AK164" s="5">
        <f>ROUNDUP(Z164*Assumptions!$B$16/Assumptions!$B$10,0)</f>
        <v>1</v>
      </c>
      <c r="AL164" s="6">
        <f>AK164*Assumptions!$B$9</f>
        <v>400</v>
      </c>
      <c r="AM164" s="5" t="s">
        <v>60</v>
      </c>
      <c r="AN164" s="6" t="s">
        <v>60</v>
      </c>
      <c r="AQ164" s="5">
        <f t="shared" si="21"/>
        <v>1</v>
      </c>
      <c r="AR164" s="5">
        <f>IF(R164&gt;9,Assumptions!$B$18,0)</f>
        <v>0</v>
      </c>
      <c r="AS164" s="5">
        <f>IF(OR(T164="se",T164="s"),Assumptions!$B$19,0)</f>
        <v>0</v>
      </c>
      <c r="AT164" s="5">
        <f>IF(ISBLANK(V164),0,Assumptions!$B$20)</f>
        <v>0</v>
      </c>
      <c r="AU164" s="5">
        <f>IF(W164&gt;0,Assumptions!$B$21,0)</f>
        <v>0</v>
      </c>
      <c r="AV164" s="5">
        <f>IF(OR(COUNT(SEARCH({"ih","ie"},D164)),COUNT(SEARCH({"profile","income","lim","lico","mbm"},O164))),Assumptions!$B$22,0)</f>
        <v>0</v>
      </c>
      <c r="AW164" s="5">
        <f>IF(OR(COUNT(SEARCH({"hsc","ih","sdc"},D164)),COUNT(SEARCH({"profile","dwelling","housing","construction","rooms","owner","rent"},O164))),Assumptions!$B$23,0)</f>
        <v>0</v>
      </c>
      <c r="AX164" s="5">
        <f>IF(OR(COUNT(SEARCH({"ied","ic","evm"},D164)),COUNT(SEARCH({"profile","immigr","birth","visible","citizen","generation"},O164))),1,0)</f>
        <v>0</v>
      </c>
      <c r="AY164" s="5">
        <f>IF(OR(COUNT(SEARCH({"fh","fhm","ms"},D164)),COUNT(SEARCH({"profile","common-law","marital","family","parent","child","same sex","living alone","household size"},O164))),Assumptions!$B$25,0)</f>
        <v>0</v>
      </c>
      <c r="AZ164" s="5">
        <f>IF(OR(COUNT(SEARCH({"as"},D164)),COUNT(SEARCH({"profile","age","elderly","child","senior"},O164))),Assumptions!$B$26,0)</f>
        <v>0</v>
      </c>
    </row>
    <row r="165" spans="1:52" ht="50.1" customHeight="1" x14ac:dyDescent="0.2">
      <c r="A165" s="5">
        <v>160</v>
      </c>
      <c r="B165" s="5">
        <v>6</v>
      </c>
      <c r="C165" s="10" t="s">
        <v>51</v>
      </c>
      <c r="D165" s="10" t="s">
        <v>138</v>
      </c>
      <c r="E165" s="5" t="s">
        <v>659</v>
      </c>
      <c r="F165" s="8">
        <f>IF(IF(AE165="NA",AC165,AE165)&gt;Assumptions!$B$11,0,1)</f>
        <v>1</v>
      </c>
      <c r="G165" s="8">
        <f t="shared" si="16"/>
        <v>0</v>
      </c>
      <c r="H165" s="8">
        <f>IF(IF(AI165="NA",AG165,AI165)&gt;Assumptions!$B$11,0,1)</f>
        <v>1</v>
      </c>
      <c r="I165" s="6">
        <f t="shared" si="17"/>
        <v>800</v>
      </c>
      <c r="J165" s="8">
        <f>IF(IF(AM165="NA",AK165,AM165)&gt;Assumptions!$B$11,0,1)</f>
        <v>1</v>
      </c>
      <c r="K165" s="6">
        <f t="shared" si="18"/>
        <v>1200</v>
      </c>
      <c r="L165" s="5">
        <f t="shared" si="19"/>
        <v>0</v>
      </c>
      <c r="M165" s="5">
        <v>0</v>
      </c>
      <c r="N165" s="34">
        <f t="shared" si="20"/>
        <v>0</v>
      </c>
      <c r="O165" s="10" t="s">
        <v>628</v>
      </c>
      <c r="Q165" s="5" t="s">
        <v>659</v>
      </c>
      <c r="R165" s="9">
        <v>-99</v>
      </c>
      <c r="S165" s="9" t="s">
        <v>416</v>
      </c>
      <c r="T165" s="9" t="s">
        <v>416</v>
      </c>
      <c r="X165" s="9" t="s">
        <v>653</v>
      </c>
      <c r="Y165" s="14" t="s">
        <v>703</v>
      </c>
      <c r="Z165" s="7">
        <v>252</v>
      </c>
      <c r="AA165" s="26">
        <f t="shared" si="22"/>
        <v>0</v>
      </c>
      <c r="AB165" s="5" t="s">
        <v>60</v>
      </c>
      <c r="AC165" s="5">
        <f>ROUNDUP(Z165*Assumptions!$B$13/Assumptions!$B$10,0)</f>
        <v>1</v>
      </c>
      <c r="AD165" s="6">
        <f>AC165*Assumptions!$B$9</f>
        <v>400</v>
      </c>
      <c r="AE165" s="5" t="s">
        <v>60</v>
      </c>
      <c r="AF165" s="6" t="s">
        <v>60</v>
      </c>
      <c r="AG165" s="5">
        <f>ROUNDUP(Z165*Assumptions!$B$15/Assumptions!$B$10,0)</f>
        <v>1</v>
      </c>
      <c r="AH165" s="6">
        <f>AG165*Assumptions!$B$9</f>
        <v>400</v>
      </c>
      <c r="AI165" s="5" t="s">
        <v>60</v>
      </c>
      <c r="AJ165" s="6" t="s">
        <v>60</v>
      </c>
      <c r="AK165" s="5">
        <f>ROUNDUP(Z165*Assumptions!$B$16/Assumptions!$B$10,0)</f>
        <v>1</v>
      </c>
      <c r="AL165" s="6">
        <f>AK165*Assumptions!$B$9</f>
        <v>400</v>
      </c>
      <c r="AM165" s="5" t="s">
        <v>60</v>
      </c>
      <c r="AN165" s="6" t="s">
        <v>60</v>
      </c>
      <c r="AQ165" s="5">
        <f t="shared" si="21"/>
        <v>1</v>
      </c>
      <c r="AR165" s="5">
        <f>IF(R165&gt;9,Assumptions!$B$18,0)</f>
        <v>0</v>
      </c>
      <c r="AS165" s="5">
        <f>IF(OR(T165="se",T165="s"),Assumptions!$B$19,0)</f>
        <v>0</v>
      </c>
      <c r="AT165" s="5">
        <f>IF(ISBLANK(V165),0,Assumptions!$B$20)</f>
        <v>0</v>
      </c>
      <c r="AU165" s="5">
        <f>IF(W165&gt;0,Assumptions!$B$21,0)</f>
        <v>0</v>
      </c>
      <c r="AV165" s="5">
        <f>IF(OR(COUNT(SEARCH({"ih","ie"},D165)),COUNT(SEARCH({"profile","income","lim","lico","mbm"},O165))),Assumptions!$B$22,0)</f>
        <v>0</v>
      </c>
      <c r="AW165" s="5">
        <f>IF(OR(COUNT(SEARCH({"hsc","ih","sdc"},D165)),COUNT(SEARCH({"profile","dwelling","housing","construction","rooms","owner","rent"},O165))),Assumptions!$B$23,0)</f>
        <v>0</v>
      </c>
      <c r="AX165" s="5">
        <f>IF(OR(COUNT(SEARCH({"ied","ic","evm"},D165)),COUNT(SEARCH({"profile","immigr","birth","visible","citizen","generation"},O165))),1,0)</f>
        <v>0</v>
      </c>
      <c r="AY165" s="5">
        <f>IF(OR(COUNT(SEARCH({"fh","fhm","ms"},D165)),COUNT(SEARCH({"profile","common-law","marital","family","parent","child","same sex","living alone","household size"},O165))),Assumptions!$B$25,0)</f>
        <v>0</v>
      </c>
      <c r="AZ165" s="5">
        <f>IF(OR(COUNT(SEARCH({"as"},D165)),COUNT(SEARCH({"profile","age","elderly","child","senior"},O165))),Assumptions!$B$26,0)</f>
        <v>0</v>
      </c>
    </row>
    <row r="166" spans="1:52" ht="50.1" customHeight="1" x14ac:dyDescent="0.2">
      <c r="A166" s="5">
        <v>161</v>
      </c>
      <c r="B166" s="5">
        <v>6</v>
      </c>
      <c r="C166" s="10" t="s">
        <v>51</v>
      </c>
      <c r="D166" s="10" t="s">
        <v>140</v>
      </c>
      <c r="E166" s="5" t="s">
        <v>660</v>
      </c>
      <c r="F166" s="8">
        <f>IF(IF(AE166="NA",AC166,AE166)&gt;Assumptions!$B$11,0,1)</f>
        <v>1</v>
      </c>
      <c r="G166" s="8">
        <f t="shared" si="16"/>
        <v>0</v>
      </c>
      <c r="H166" s="8">
        <f>IF(IF(AI166="NA",AG166,AI166)&gt;Assumptions!$B$11,0,1)</f>
        <v>1</v>
      </c>
      <c r="I166" s="6">
        <f t="shared" si="17"/>
        <v>800</v>
      </c>
      <c r="J166" s="8">
        <f>IF(IF(AM166="NA",AK166,AM166)&gt;Assumptions!$B$11,0,1)</f>
        <v>1</v>
      </c>
      <c r="K166" s="6">
        <f t="shared" si="18"/>
        <v>1200</v>
      </c>
      <c r="L166" s="5">
        <f t="shared" si="19"/>
        <v>3</v>
      </c>
      <c r="M166" s="5">
        <v>0</v>
      </c>
      <c r="N166" s="34">
        <f t="shared" si="20"/>
        <v>0</v>
      </c>
      <c r="O166" s="10" t="s">
        <v>633</v>
      </c>
      <c r="Q166" s="5" t="s">
        <v>660</v>
      </c>
      <c r="R166" s="9">
        <v>-99</v>
      </c>
      <c r="S166" s="9" t="s">
        <v>416</v>
      </c>
      <c r="T166" s="9" t="s">
        <v>416</v>
      </c>
      <c r="X166" s="9" t="s">
        <v>653</v>
      </c>
      <c r="Y166" s="14" t="s">
        <v>705</v>
      </c>
      <c r="Z166" s="7">
        <v>1800</v>
      </c>
      <c r="AA166" s="26">
        <f t="shared" si="22"/>
        <v>0</v>
      </c>
      <c r="AB166" s="5" t="s">
        <v>60</v>
      </c>
      <c r="AC166" s="5">
        <f>ROUNDUP(Z166*Assumptions!$B$13/Assumptions!$B$10,0)</f>
        <v>1</v>
      </c>
      <c r="AD166" s="6">
        <f>AC166*Assumptions!$B$9</f>
        <v>400</v>
      </c>
      <c r="AE166" s="5" t="s">
        <v>60</v>
      </c>
      <c r="AF166" s="6" t="s">
        <v>60</v>
      </c>
      <c r="AG166" s="5">
        <f>ROUNDUP(Z166*Assumptions!$B$15/Assumptions!$B$10,0)</f>
        <v>1</v>
      </c>
      <c r="AH166" s="6">
        <f>AG166*Assumptions!$B$9</f>
        <v>400</v>
      </c>
      <c r="AI166" s="5" t="s">
        <v>60</v>
      </c>
      <c r="AJ166" s="6" t="s">
        <v>60</v>
      </c>
      <c r="AK166" s="5">
        <f>ROUNDUP(Z166*Assumptions!$B$16/Assumptions!$B$10,0)</f>
        <v>1</v>
      </c>
      <c r="AL166" s="6">
        <f>AK166*Assumptions!$B$9</f>
        <v>400</v>
      </c>
      <c r="AM166" s="5" t="s">
        <v>60</v>
      </c>
      <c r="AN166" s="6" t="s">
        <v>60</v>
      </c>
      <c r="AQ166" s="5">
        <f t="shared" si="21"/>
        <v>1</v>
      </c>
      <c r="AR166" s="5">
        <f>IF(R166&gt;9,Assumptions!$B$18,0)</f>
        <v>0</v>
      </c>
      <c r="AS166" s="5">
        <f>IF(OR(T166="se",T166="s"),Assumptions!$B$19,0)</f>
        <v>0</v>
      </c>
      <c r="AT166" s="5">
        <f>IF(ISBLANK(V166),0,Assumptions!$B$20)</f>
        <v>0</v>
      </c>
      <c r="AU166" s="5">
        <f>IF(W166&gt;0,Assumptions!$B$21,0)</f>
        <v>0</v>
      </c>
      <c r="AV166" s="5">
        <f>IF(OR(COUNT(SEARCH({"ih","ie"},D166)),COUNT(SEARCH({"profile","income","lim","lico","mbm"},O166))),Assumptions!$B$22,0)</f>
        <v>1</v>
      </c>
      <c r="AW166" s="5">
        <f>IF(OR(COUNT(SEARCH({"hsc","ih","sdc"},D166)),COUNT(SEARCH({"profile","dwelling","housing","construction","rooms","owner","rent"},O166))),Assumptions!$B$23,0)</f>
        <v>1</v>
      </c>
      <c r="AX166" s="5">
        <f>IF(OR(COUNT(SEARCH({"ied","ic","evm"},D166)),COUNT(SEARCH({"profile","immigr","birth","visible","citizen","generation"},O166))),1,0)</f>
        <v>0</v>
      </c>
      <c r="AY166" s="5">
        <f>IF(OR(COUNT(SEARCH({"fh","fhm","ms"},D166)),COUNT(SEARCH({"profile","common-law","marital","family","parent","child","same sex","living alone","household size"},O166))),Assumptions!$B$25,0)</f>
        <v>0</v>
      </c>
      <c r="AZ166" s="5">
        <f>IF(OR(COUNT(SEARCH({"as"},D166)),COUNT(SEARCH({"profile","age","elderly","child","senior"},O166))),Assumptions!$B$26,0)</f>
        <v>1</v>
      </c>
    </row>
    <row r="167" spans="1:52" ht="50.1" customHeight="1" x14ac:dyDescent="0.2">
      <c r="A167" s="5">
        <v>162</v>
      </c>
      <c r="B167" s="5">
        <v>6</v>
      </c>
      <c r="C167" s="10" t="s">
        <v>51</v>
      </c>
      <c r="D167" s="10" t="s">
        <v>138</v>
      </c>
      <c r="E167" s="5" t="s">
        <v>661</v>
      </c>
      <c r="F167" s="8">
        <f>IF(IF(AE167="NA",AC167,AE167)&gt;Assumptions!$B$11,0,1)</f>
        <v>1</v>
      </c>
      <c r="G167" s="8">
        <f t="shared" si="16"/>
        <v>0</v>
      </c>
      <c r="H167" s="8">
        <f>IF(IF(AI167="NA",AG167,AI167)&gt;Assumptions!$B$11,0,1)</f>
        <v>1</v>
      </c>
      <c r="I167" s="6">
        <f t="shared" si="17"/>
        <v>800</v>
      </c>
      <c r="J167" s="8">
        <f>IF(IF(AM167="NA",AK167,AM167)&gt;Assumptions!$B$11,0,1)</f>
        <v>1</v>
      </c>
      <c r="K167" s="6">
        <f t="shared" si="18"/>
        <v>1200</v>
      </c>
      <c r="L167" s="5">
        <f t="shared" si="19"/>
        <v>1</v>
      </c>
      <c r="M167" s="5">
        <v>0</v>
      </c>
      <c r="N167" s="34">
        <f t="shared" si="20"/>
        <v>0</v>
      </c>
      <c r="O167" s="10" t="s">
        <v>634</v>
      </c>
      <c r="Q167" s="5" t="s">
        <v>661</v>
      </c>
      <c r="R167" s="9">
        <v>-99</v>
      </c>
      <c r="S167" s="9" t="s">
        <v>416</v>
      </c>
      <c r="T167" s="9" t="s">
        <v>416</v>
      </c>
      <c r="X167" s="9" t="s">
        <v>653</v>
      </c>
      <c r="Y167" s="14" t="s">
        <v>612</v>
      </c>
      <c r="Z167" s="7">
        <v>180</v>
      </c>
      <c r="AA167" s="26">
        <f t="shared" si="22"/>
        <v>0</v>
      </c>
      <c r="AB167" s="5" t="s">
        <v>60</v>
      </c>
      <c r="AC167" s="5">
        <f>ROUNDUP(Z167*Assumptions!$B$13/Assumptions!$B$10,0)</f>
        <v>1</v>
      </c>
      <c r="AD167" s="6">
        <f>AC167*Assumptions!$B$9</f>
        <v>400</v>
      </c>
      <c r="AE167" s="5" t="s">
        <v>60</v>
      </c>
      <c r="AF167" s="6" t="s">
        <v>60</v>
      </c>
      <c r="AG167" s="5">
        <f>ROUNDUP(Z167*Assumptions!$B$15/Assumptions!$B$10,0)</f>
        <v>1</v>
      </c>
      <c r="AH167" s="6">
        <f>AG167*Assumptions!$B$9</f>
        <v>400</v>
      </c>
      <c r="AI167" s="5" t="s">
        <v>60</v>
      </c>
      <c r="AJ167" s="6" t="s">
        <v>60</v>
      </c>
      <c r="AK167" s="5">
        <f>ROUNDUP(Z167*Assumptions!$B$16/Assumptions!$B$10,0)</f>
        <v>1</v>
      </c>
      <c r="AL167" s="6">
        <f>AK167*Assumptions!$B$9</f>
        <v>400</v>
      </c>
      <c r="AM167" s="5" t="s">
        <v>60</v>
      </c>
      <c r="AN167" s="6" t="s">
        <v>60</v>
      </c>
      <c r="AQ167" s="5">
        <f t="shared" si="21"/>
        <v>1</v>
      </c>
      <c r="AR167" s="5">
        <f>IF(R167&gt;9,Assumptions!$B$18,0)</f>
        <v>0</v>
      </c>
      <c r="AS167" s="5">
        <f>IF(OR(T167="se",T167="s"),Assumptions!$B$19,0)</f>
        <v>0</v>
      </c>
      <c r="AT167" s="5">
        <f>IF(ISBLANK(V167),0,Assumptions!$B$20)</f>
        <v>0</v>
      </c>
      <c r="AU167" s="5">
        <f>IF(W167&gt;0,Assumptions!$B$21,0)</f>
        <v>0</v>
      </c>
      <c r="AV167" s="5">
        <f>IF(OR(COUNT(SEARCH({"ih","ie"},D167)),COUNT(SEARCH({"profile","income","lim","lico","mbm"},O167))),Assumptions!$B$22,0)</f>
        <v>0</v>
      </c>
      <c r="AW167" s="5">
        <f>IF(OR(COUNT(SEARCH({"hsc","ih","sdc"},D167)),COUNT(SEARCH({"profile","dwelling","housing","construction","rooms","owner","rent"},O167))),Assumptions!$B$23,0)</f>
        <v>0</v>
      </c>
      <c r="AX167" s="5">
        <f>IF(OR(COUNT(SEARCH({"ied","ic","evm"},D167)),COUNT(SEARCH({"profile","immigr","birth","visible","citizen","generation"},O167))),1,0)</f>
        <v>0</v>
      </c>
      <c r="AY167" s="5">
        <f>IF(OR(COUNT(SEARCH({"fh","fhm","ms"},D167)),COUNT(SEARCH({"profile","common-law","marital","family","parent","child","same sex","living alone","household size"},O167))),Assumptions!$B$25,0)</f>
        <v>0</v>
      </c>
      <c r="AZ167" s="5">
        <f>IF(OR(COUNT(SEARCH({"as"},D167)),COUNT(SEARCH({"profile","age","elderly","child","senior"},O167))),Assumptions!$B$26,0)</f>
        <v>1</v>
      </c>
    </row>
    <row r="168" spans="1:52" ht="50.1" customHeight="1" x14ac:dyDescent="0.2">
      <c r="A168" s="5">
        <v>163</v>
      </c>
      <c r="B168" s="5">
        <v>6</v>
      </c>
      <c r="C168" s="10" t="s">
        <v>51</v>
      </c>
      <c r="D168" s="10" t="s">
        <v>138</v>
      </c>
      <c r="E168" s="5" t="s">
        <v>662</v>
      </c>
      <c r="F168" s="8">
        <f>IF(IF(AE168="NA",AC168,AE168)&gt;Assumptions!$B$11,0,1)</f>
        <v>1</v>
      </c>
      <c r="G168" s="8">
        <f t="shared" si="16"/>
        <v>0</v>
      </c>
      <c r="H168" s="8">
        <f>IF(IF(AI168="NA",AG168,AI168)&gt;Assumptions!$B$11,0,1)</f>
        <v>1</v>
      </c>
      <c r="I168" s="6">
        <f t="shared" si="17"/>
        <v>800</v>
      </c>
      <c r="J168" s="8">
        <f>IF(IF(AM168="NA",AK168,AM168)&gt;Assumptions!$B$11,0,1)</f>
        <v>1</v>
      </c>
      <c r="K168" s="6">
        <f t="shared" si="18"/>
        <v>1200</v>
      </c>
      <c r="L168" s="5">
        <f t="shared" si="19"/>
        <v>0</v>
      </c>
      <c r="M168" s="5">
        <v>0</v>
      </c>
      <c r="N168" s="34">
        <f t="shared" si="20"/>
        <v>0</v>
      </c>
      <c r="O168" s="10" t="s">
        <v>628</v>
      </c>
      <c r="Q168" s="5" t="s">
        <v>662</v>
      </c>
      <c r="R168" s="9">
        <v>-99</v>
      </c>
      <c r="S168" s="9" t="s">
        <v>416</v>
      </c>
      <c r="T168" s="9" t="s">
        <v>416</v>
      </c>
      <c r="X168" s="9" t="s">
        <v>653</v>
      </c>
      <c r="Y168" s="14" t="s">
        <v>703</v>
      </c>
      <c r="Z168" s="7">
        <v>252</v>
      </c>
      <c r="AA168" s="26">
        <f t="shared" si="22"/>
        <v>0</v>
      </c>
      <c r="AB168" s="5" t="s">
        <v>60</v>
      </c>
      <c r="AC168" s="5">
        <f>ROUNDUP(Z168*Assumptions!$B$13/Assumptions!$B$10,0)</f>
        <v>1</v>
      </c>
      <c r="AD168" s="6">
        <f>AC168*Assumptions!$B$9</f>
        <v>400</v>
      </c>
      <c r="AE168" s="5" t="s">
        <v>60</v>
      </c>
      <c r="AF168" s="6" t="s">
        <v>60</v>
      </c>
      <c r="AG168" s="5">
        <f>ROUNDUP(Z168*Assumptions!$B$15/Assumptions!$B$10,0)</f>
        <v>1</v>
      </c>
      <c r="AH168" s="6">
        <f>AG168*Assumptions!$B$9</f>
        <v>400</v>
      </c>
      <c r="AI168" s="5" t="s">
        <v>60</v>
      </c>
      <c r="AJ168" s="6" t="s">
        <v>60</v>
      </c>
      <c r="AK168" s="5">
        <f>ROUNDUP(Z168*Assumptions!$B$16/Assumptions!$B$10,0)</f>
        <v>1</v>
      </c>
      <c r="AL168" s="6">
        <f>AK168*Assumptions!$B$9</f>
        <v>400</v>
      </c>
      <c r="AM168" s="5" t="s">
        <v>60</v>
      </c>
      <c r="AN168" s="6" t="s">
        <v>60</v>
      </c>
      <c r="AQ168" s="5">
        <f t="shared" si="21"/>
        <v>1</v>
      </c>
      <c r="AR168" s="5">
        <f>IF(R168&gt;9,Assumptions!$B$18,0)</f>
        <v>0</v>
      </c>
      <c r="AS168" s="5">
        <f>IF(OR(T168="se",T168="s"),Assumptions!$B$19,0)</f>
        <v>0</v>
      </c>
      <c r="AT168" s="5">
        <f>IF(ISBLANK(V168),0,Assumptions!$B$20)</f>
        <v>0</v>
      </c>
      <c r="AU168" s="5">
        <f>IF(W168&gt;0,Assumptions!$B$21,0)</f>
        <v>0</v>
      </c>
      <c r="AV168" s="5">
        <f>IF(OR(COUNT(SEARCH({"ih","ie"},D168)),COUNT(SEARCH({"profile","income","lim","lico","mbm"},O168))),Assumptions!$B$22,0)</f>
        <v>0</v>
      </c>
      <c r="AW168" s="5">
        <f>IF(OR(COUNT(SEARCH({"hsc","ih","sdc"},D168)),COUNT(SEARCH({"profile","dwelling","housing","construction","rooms","owner","rent"},O168))),Assumptions!$B$23,0)</f>
        <v>0</v>
      </c>
      <c r="AX168" s="5">
        <f>IF(OR(COUNT(SEARCH({"ied","ic","evm"},D168)),COUNT(SEARCH({"profile","immigr","birth","visible","citizen","generation"},O168))),1,0)</f>
        <v>0</v>
      </c>
      <c r="AY168" s="5">
        <f>IF(OR(COUNT(SEARCH({"fh","fhm","ms"},D168)),COUNT(SEARCH({"profile","common-law","marital","family","parent","child","same sex","living alone","household size"},O168))),Assumptions!$B$25,0)</f>
        <v>0</v>
      </c>
      <c r="AZ168" s="5">
        <f>IF(OR(COUNT(SEARCH({"as"},D168)),COUNT(SEARCH({"profile","age","elderly","child","senior"},O168))),Assumptions!$B$26,0)</f>
        <v>0</v>
      </c>
    </row>
    <row r="169" spans="1:52" ht="50.1" customHeight="1" x14ac:dyDescent="0.2">
      <c r="A169" s="5">
        <v>164</v>
      </c>
      <c r="B169" s="5">
        <v>6</v>
      </c>
      <c r="C169" s="10" t="s">
        <v>51</v>
      </c>
      <c r="D169" s="10" t="s">
        <v>138</v>
      </c>
      <c r="E169" s="5" t="s">
        <v>663</v>
      </c>
      <c r="F169" s="8">
        <f>IF(IF(AE169="NA",AC169,AE169)&gt;Assumptions!$B$11,0,1)</f>
        <v>1</v>
      </c>
      <c r="G169" s="8">
        <f t="shared" si="16"/>
        <v>0</v>
      </c>
      <c r="H169" s="8">
        <f>IF(IF(AI169="NA",AG169,AI169)&gt;Assumptions!$B$11,0,1)</f>
        <v>1</v>
      </c>
      <c r="I169" s="6">
        <f t="shared" si="17"/>
        <v>800</v>
      </c>
      <c r="J169" s="8">
        <f>IF(IF(AM169="NA",AK169,AM169)&gt;Assumptions!$B$11,0,1)</f>
        <v>1</v>
      </c>
      <c r="K169" s="6">
        <f t="shared" si="18"/>
        <v>1200</v>
      </c>
      <c r="L169" s="5">
        <f t="shared" si="19"/>
        <v>0</v>
      </c>
      <c r="M169" s="5">
        <v>0</v>
      </c>
      <c r="N169" s="34">
        <f t="shared" si="20"/>
        <v>0</v>
      </c>
      <c r="O169" s="10" t="s">
        <v>629</v>
      </c>
      <c r="Q169" s="5" t="s">
        <v>663</v>
      </c>
      <c r="R169" s="9">
        <v>-99</v>
      </c>
      <c r="S169" s="9" t="s">
        <v>416</v>
      </c>
      <c r="T169" s="9" t="s">
        <v>416</v>
      </c>
      <c r="X169" s="9" t="s">
        <v>653</v>
      </c>
      <c r="Y169" s="14" t="s">
        <v>703</v>
      </c>
      <c r="Z169" s="7">
        <v>132</v>
      </c>
      <c r="AA169" s="26">
        <f t="shared" si="22"/>
        <v>0</v>
      </c>
      <c r="AB169" s="5" t="s">
        <v>60</v>
      </c>
      <c r="AC169" s="5">
        <f>ROUNDUP(Z169*Assumptions!$B$13/Assumptions!$B$10,0)</f>
        <v>1</v>
      </c>
      <c r="AD169" s="6">
        <f>AC169*Assumptions!$B$9</f>
        <v>400</v>
      </c>
      <c r="AE169" s="5" t="s">
        <v>60</v>
      </c>
      <c r="AF169" s="6" t="s">
        <v>60</v>
      </c>
      <c r="AG169" s="5">
        <f>ROUNDUP(Z169*Assumptions!$B$15/Assumptions!$B$10,0)</f>
        <v>1</v>
      </c>
      <c r="AH169" s="6">
        <f>AG169*Assumptions!$B$9</f>
        <v>400</v>
      </c>
      <c r="AI169" s="5" t="s">
        <v>60</v>
      </c>
      <c r="AJ169" s="6" t="s">
        <v>60</v>
      </c>
      <c r="AK169" s="5">
        <f>ROUNDUP(Z169*Assumptions!$B$16/Assumptions!$B$10,0)</f>
        <v>1</v>
      </c>
      <c r="AL169" s="6">
        <f>AK169*Assumptions!$B$9</f>
        <v>400</v>
      </c>
      <c r="AM169" s="5" t="s">
        <v>60</v>
      </c>
      <c r="AN169" s="6" t="s">
        <v>60</v>
      </c>
      <c r="AQ169" s="5">
        <f t="shared" si="21"/>
        <v>1</v>
      </c>
      <c r="AR169" s="5">
        <f>IF(R169&gt;9,Assumptions!$B$18,0)</f>
        <v>0</v>
      </c>
      <c r="AS169" s="5">
        <f>IF(OR(T169="se",T169="s"),Assumptions!$B$19,0)</f>
        <v>0</v>
      </c>
      <c r="AT169" s="5">
        <f>IF(ISBLANK(V169),0,Assumptions!$B$20)</f>
        <v>0</v>
      </c>
      <c r="AU169" s="5">
        <f>IF(W169&gt;0,Assumptions!$B$21,0)</f>
        <v>0</v>
      </c>
      <c r="AV169" s="5">
        <f>IF(OR(COUNT(SEARCH({"ih","ie"},D169)),COUNT(SEARCH({"profile","income","lim","lico","mbm"},O169))),Assumptions!$B$22,0)</f>
        <v>0</v>
      </c>
      <c r="AW169" s="5">
        <f>IF(OR(COUNT(SEARCH({"hsc","ih","sdc"},D169)),COUNT(SEARCH({"profile","dwelling","housing","construction","rooms","owner","rent"},O169))),Assumptions!$B$23,0)</f>
        <v>0</v>
      </c>
      <c r="AX169" s="5">
        <f>IF(OR(COUNT(SEARCH({"ied","ic","evm"},D169)),COUNT(SEARCH({"profile","immigr","birth","visible","citizen","generation"},O169))),1,0)</f>
        <v>0</v>
      </c>
      <c r="AY169" s="5">
        <f>IF(OR(COUNT(SEARCH({"fh","fhm","ms"},D169)),COUNT(SEARCH({"profile","common-law","marital","family","parent","child","same sex","living alone","household size"},O169))),Assumptions!$B$25,0)</f>
        <v>0</v>
      </c>
      <c r="AZ169" s="5">
        <f>IF(OR(COUNT(SEARCH({"as"},D169)),COUNT(SEARCH({"profile","age","elderly","child","senior"},O169))),Assumptions!$B$26,0)</f>
        <v>0</v>
      </c>
    </row>
    <row r="170" spans="1:52" ht="50.1" customHeight="1" x14ac:dyDescent="0.2">
      <c r="A170" s="5">
        <v>165</v>
      </c>
      <c r="B170" s="5">
        <v>6</v>
      </c>
      <c r="C170" s="10" t="s">
        <v>51</v>
      </c>
      <c r="D170" s="10" t="s">
        <v>140</v>
      </c>
      <c r="E170" s="5" t="s">
        <v>664</v>
      </c>
      <c r="F170" s="8">
        <f>IF(IF(AE170="NA",AC170,AE170)&gt;Assumptions!$B$11,0,1)</f>
        <v>1</v>
      </c>
      <c r="G170" s="8">
        <f t="shared" si="16"/>
        <v>0</v>
      </c>
      <c r="H170" s="8">
        <f>IF(IF(AI170="NA",AG170,AI170)&gt;Assumptions!$B$11,0,1)</f>
        <v>1</v>
      </c>
      <c r="I170" s="6">
        <f t="shared" si="17"/>
        <v>800</v>
      </c>
      <c r="J170" s="8">
        <f>IF(IF(AM170="NA",AK170,AM170)&gt;Assumptions!$B$11,0,1)</f>
        <v>1</v>
      </c>
      <c r="K170" s="6">
        <f t="shared" si="18"/>
        <v>1200</v>
      </c>
      <c r="L170" s="5">
        <f t="shared" si="19"/>
        <v>2</v>
      </c>
      <c r="M170" s="5">
        <v>0</v>
      </c>
      <c r="N170" s="34">
        <f t="shared" si="20"/>
        <v>0</v>
      </c>
      <c r="O170" s="10" t="s">
        <v>635</v>
      </c>
      <c r="Q170" s="5" t="s">
        <v>664</v>
      </c>
      <c r="R170" s="9">
        <v>-99</v>
      </c>
      <c r="S170" s="9" t="s">
        <v>416</v>
      </c>
      <c r="T170" s="9" t="s">
        <v>416</v>
      </c>
      <c r="X170" s="9" t="s">
        <v>653</v>
      </c>
      <c r="Y170" s="14" t="s">
        <v>703</v>
      </c>
      <c r="Z170" s="7">
        <v>42</v>
      </c>
      <c r="AA170" s="26">
        <f t="shared" si="22"/>
        <v>0</v>
      </c>
      <c r="AB170" s="5" t="s">
        <v>60</v>
      </c>
      <c r="AC170" s="5">
        <f>ROUNDUP(Z170*Assumptions!$B$13/Assumptions!$B$10,0)</f>
        <v>1</v>
      </c>
      <c r="AD170" s="6">
        <f>AC170*Assumptions!$B$9</f>
        <v>400</v>
      </c>
      <c r="AE170" s="5" t="s">
        <v>60</v>
      </c>
      <c r="AF170" s="6" t="s">
        <v>60</v>
      </c>
      <c r="AG170" s="5">
        <f>ROUNDUP(Z170*Assumptions!$B$15/Assumptions!$B$10,0)</f>
        <v>1</v>
      </c>
      <c r="AH170" s="6">
        <f>AG170*Assumptions!$B$9</f>
        <v>400</v>
      </c>
      <c r="AI170" s="5" t="s">
        <v>60</v>
      </c>
      <c r="AJ170" s="6" t="s">
        <v>60</v>
      </c>
      <c r="AK170" s="5">
        <f>ROUNDUP(Z170*Assumptions!$B$16/Assumptions!$B$10,0)</f>
        <v>1</v>
      </c>
      <c r="AL170" s="6">
        <f>AK170*Assumptions!$B$9</f>
        <v>400</v>
      </c>
      <c r="AM170" s="5" t="s">
        <v>60</v>
      </c>
      <c r="AN170" s="6" t="s">
        <v>60</v>
      </c>
      <c r="AQ170" s="5">
        <f t="shared" si="21"/>
        <v>1</v>
      </c>
      <c r="AR170" s="5">
        <f>IF(R170&gt;9,Assumptions!$B$18,0)</f>
        <v>0</v>
      </c>
      <c r="AS170" s="5">
        <f>IF(OR(T170="se",T170="s"),Assumptions!$B$19,0)</f>
        <v>0</v>
      </c>
      <c r="AT170" s="5">
        <f>IF(ISBLANK(V170),0,Assumptions!$B$20)</f>
        <v>0</v>
      </c>
      <c r="AU170" s="5">
        <f>IF(W170&gt;0,Assumptions!$B$21,0)</f>
        <v>0</v>
      </c>
      <c r="AV170" s="5">
        <f>IF(OR(COUNT(SEARCH({"ih","ie"},D170)),COUNT(SEARCH({"profile","income","lim","lico","mbm"},O170))),Assumptions!$B$22,0)</f>
        <v>1</v>
      </c>
      <c r="AW170" s="5">
        <f>IF(OR(COUNT(SEARCH({"hsc","ih","sdc"},D170)),COUNT(SEARCH({"profile","dwelling","housing","construction","rooms","owner","rent"},O170))),Assumptions!$B$23,0)</f>
        <v>1</v>
      </c>
      <c r="AX170" s="5">
        <f>IF(OR(COUNT(SEARCH({"ied","ic","evm"},D170)),COUNT(SEARCH({"profile","immigr","birth","visible","citizen","generation"},O170))),1,0)</f>
        <v>0</v>
      </c>
      <c r="AY170" s="5">
        <f>IF(OR(COUNT(SEARCH({"fh","fhm","ms"},D170)),COUNT(SEARCH({"profile","common-law","marital","family","parent","child","same sex","living alone","household size"},O170))),Assumptions!$B$25,0)</f>
        <v>0</v>
      </c>
      <c r="AZ170" s="5">
        <f>IF(OR(COUNT(SEARCH({"as"},D170)),COUNT(SEARCH({"profile","age","elderly","child","senior"},O170))),Assumptions!$B$26,0)</f>
        <v>0</v>
      </c>
    </row>
    <row r="171" spans="1:52" ht="50.1" customHeight="1" x14ac:dyDescent="0.2">
      <c r="A171" s="5">
        <v>166</v>
      </c>
      <c r="B171" s="5">
        <v>6</v>
      </c>
      <c r="C171" s="10" t="s">
        <v>51</v>
      </c>
      <c r="D171" s="10" t="s">
        <v>140</v>
      </c>
      <c r="E171" s="5" t="s">
        <v>665</v>
      </c>
      <c r="F171" s="8">
        <f>IF(IF(AE171="NA",AC171,AE171)&gt;Assumptions!$B$11,0,1)</f>
        <v>1</v>
      </c>
      <c r="G171" s="8">
        <f t="shared" si="16"/>
        <v>0</v>
      </c>
      <c r="H171" s="8">
        <f>IF(IF(AI171="NA",AG171,AI171)&gt;Assumptions!$B$11,0,1)</f>
        <v>1</v>
      </c>
      <c r="I171" s="6">
        <f t="shared" si="17"/>
        <v>800</v>
      </c>
      <c r="J171" s="8">
        <f>IF(IF(AM171="NA",AK171,AM171)&gt;Assumptions!$B$11,0,1)</f>
        <v>1</v>
      </c>
      <c r="K171" s="6">
        <f t="shared" si="18"/>
        <v>1200</v>
      </c>
      <c r="L171" s="5">
        <f t="shared" si="19"/>
        <v>2</v>
      </c>
      <c r="M171" s="5">
        <v>0</v>
      </c>
      <c r="N171" s="34">
        <f t="shared" si="20"/>
        <v>0</v>
      </c>
      <c r="O171" s="10" t="s">
        <v>636</v>
      </c>
      <c r="Q171" s="5" t="s">
        <v>665</v>
      </c>
      <c r="R171" s="9">
        <v>-99</v>
      </c>
      <c r="S171" s="9" t="s">
        <v>416</v>
      </c>
      <c r="T171" s="9" t="s">
        <v>416</v>
      </c>
      <c r="X171" s="9" t="s">
        <v>653</v>
      </c>
      <c r="Y171" s="14" t="s">
        <v>703</v>
      </c>
      <c r="Z171" s="7">
        <v>42</v>
      </c>
      <c r="AA171" s="26">
        <f t="shared" si="22"/>
        <v>0</v>
      </c>
      <c r="AB171" s="5" t="s">
        <v>60</v>
      </c>
      <c r="AC171" s="5">
        <f>ROUNDUP(Z171*Assumptions!$B$13/Assumptions!$B$10,0)</f>
        <v>1</v>
      </c>
      <c r="AD171" s="6">
        <f>AC171*Assumptions!$B$9</f>
        <v>400</v>
      </c>
      <c r="AE171" s="5" t="s">
        <v>60</v>
      </c>
      <c r="AF171" s="6" t="s">
        <v>60</v>
      </c>
      <c r="AG171" s="5">
        <f>ROUNDUP(Z171*Assumptions!$B$15/Assumptions!$B$10,0)</f>
        <v>1</v>
      </c>
      <c r="AH171" s="6">
        <f>AG171*Assumptions!$B$9</f>
        <v>400</v>
      </c>
      <c r="AI171" s="5" t="s">
        <v>60</v>
      </c>
      <c r="AJ171" s="6" t="s">
        <v>60</v>
      </c>
      <c r="AK171" s="5">
        <f>ROUNDUP(Z171*Assumptions!$B$16/Assumptions!$B$10,0)</f>
        <v>1</v>
      </c>
      <c r="AL171" s="6">
        <f>AK171*Assumptions!$B$9</f>
        <v>400</v>
      </c>
      <c r="AM171" s="5" t="s">
        <v>60</v>
      </c>
      <c r="AN171" s="6" t="s">
        <v>60</v>
      </c>
      <c r="AQ171" s="5">
        <f t="shared" si="21"/>
        <v>1</v>
      </c>
      <c r="AR171" s="5">
        <f>IF(R171&gt;9,Assumptions!$B$18,0)</f>
        <v>0</v>
      </c>
      <c r="AS171" s="5">
        <f>IF(OR(T171="se",T171="s"),Assumptions!$B$19,0)</f>
        <v>0</v>
      </c>
      <c r="AT171" s="5">
        <f>IF(ISBLANK(V171),0,Assumptions!$B$20)</f>
        <v>0</v>
      </c>
      <c r="AU171" s="5">
        <f>IF(W171&gt;0,Assumptions!$B$21,0)</f>
        <v>0</v>
      </c>
      <c r="AV171" s="5">
        <f>IF(OR(COUNT(SEARCH({"ih","ie"},D171)),COUNT(SEARCH({"profile","income","lim","lico","mbm"},O171))),Assumptions!$B$22,0)</f>
        <v>1</v>
      </c>
      <c r="AW171" s="5">
        <f>IF(OR(COUNT(SEARCH({"hsc","ih","sdc"},D171)),COUNT(SEARCH({"profile","dwelling","housing","construction","rooms","owner","rent"},O171))),Assumptions!$B$23,0)</f>
        <v>1</v>
      </c>
      <c r="AX171" s="5">
        <f>IF(OR(COUNT(SEARCH({"ied","ic","evm"},D171)),COUNT(SEARCH({"profile","immigr","birth","visible","citizen","generation"},O171))),1,0)</f>
        <v>0</v>
      </c>
      <c r="AY171" s="5">
        <f>IF(OR(COUNT(SEARCH({"fh","fhm","ms"},D171)),COUNT(SEARCH({"profile","common-law","marital","family","parent","child","same sex","living alone","household size"},O171))),Assumptions!$B$25,0)</f>
        <v>0</v>
      </c>
      <c r="AZ171" s="5">
        <f>IF(OR(COUNT(SEARCH({"as"},D171)),COUNT(SEARCH({"profile","age","elderly","child","senior"},O171))),Assumptions!$B$26,0)</f>
        <v>0</v>
      </c>
    </row>
    <row r="172" spans="1:52" ht="50.1" customHeight="1" x14ac:dyDescent="0.2">
      <c r="A172" s="5">
        <v>167</v>
      </c>
      <c r="B172" s="5">
        <v>6</v>
      </c>
      <c r="C172" s="10" t="s">
        <v>51</v>
      </c>
      <c r="D172" s="10" t="s">
        <v>819</v>
      </c>
      <c r="E172" s="5" t="s">
        <v>666</v>
      </c>
      <c r="F172" s="8">
        <f>IF(IF(AE172="NA",AC172,AE172)&gt;Assumptions!$B$11,0,1)</f>
        <v>1</v>
      </c>
      <c r="G172" s="8">
        <f t="shared" si="16"/>
        <v>0</v>
      </c>
      <c r="H172" s="8">
        <f>IF(IF(AI172="NA",AG172,AI172)&gt;Assumptions!$B$11,0,1)</f>
        <v>1</v>
      </c>
      <c r="I172" s="6">
        <f t="shared" si="17"/>
        <v>800</v>
      </c>
      <c r="J172" s="8">
        <f>IF(IF(AM172="NA",AK172,AM172)&gt;Assumptions!$B$11,0,1)</f>
        <v>1</v>
      </c>
      <c r="K172" s="6">
        <f t="shared" si="18"/>
        <v>1200</v>
      </c>
      <c r="L172" s="5">
        <f t="shared" si="19"/>
        <v>1</v>
      </c>
      <c r="M172" s="5">
        <v>0</v>
      </c>
      <c r="N172" s="34">
        <f t="shared" si="20"/>
        <v>0</v>
      </c>
      <c r="O172" s="10" t="s">
        <v>637</v>
      </c>
      <c r="Q172" s="5" t="s">
        <v>666</v>
      </c>
      <c r="R172" s="9">
        <v>-99</v>
      </c>
      <c r="S172" s="9" t="s">
        <v>416</v>
      </c>
      <c r="T172" s="9" t="s">
        <v>416</v>
      </c>
      <c r="X172" s="9" t="s">
        <v>653</v>
      </c>
      <c r="Y172" s="14" t="s">
        <v>703</v>
      </c>
      <c r="Z172" s="7">
        <v>135</v>
      </c>
      <c r="AA172" s="26">
        <f t="shared" si="22"/>
        <v>0</v>
      </c>
      <c r="AB172" s="5" t="s">
        <v>60</v>
      </c>
      <c r="AC172" s="5">
        <f>ROUNDUP(Z172*Assumptions!$B$13/Assumptions!$B$10,0)</f>
        <v>1</v>
      </c>
      <c r="AD172" s="6">
        <f>AC172*Assumptions!$B$9</f>
        <v>400</v>
      </c>
      <c r="AE172" s="5" t="s">
        <v>60</v>
      </c>
      <c r="AF172" s="6" t="s">
        <v>60</v>
      </c>
      <c r="AG172" s="5">
        <f>ROUNDUP(Z172*Assumptions!$B$15/Assumptions!$B$10,0)</f>
        <v>1</v>
      </c>
      <c r="AH172" s="6">
        <f>AG172*Assumptions!$B$9</f>
        <v>400</v>
      </c>
      <c r="AI172" s="5" t="s">
        <v>60</v>
      </c>
      <c r="AJ172" s="6" t="s">
        <v>60</v>
      </c>
      <c r="AK172" s="5">
        <f>ROUNDUP(Z172*Assumptions!$B$16/Assumptions!$B$10,0)</f>
        <v>1</v>
      </c>
      <c r="AL172" s="6">
        <f>AK172*Assumptions!$B$9</f>
        <v>400</v>
      </c>
      <c r="AM172" s="5" t="s">
        <v>60</v>
      </c>
      <c r="AN172" s="6" t="s">
        <v>60</v>
      </c>
      <c r="AQ172" s="5">
        <f t="shared" si="21"/>
        <v>1</v>
      </c>
      <c r="AR172" s="5">
        <f>IF(R172&gt;9,Assumptions!$B$18,0)</f>
        <v>0</v>
      </c>
      <c r="AS172" s="5">
        <f>IF(OR(T172="se",T172="s"),Assumptions!$B$19,0)</f>
        <v>0</v>
      </c>
      <c r="AT172" s="5">
        <f>IF(ISBLANK(V172),0,Assumptions!$B$20)</f>
        <v>0</v>
      </c>
      <c r="AU172" s="5">
        <f>IF(W172&gt;0,Assumptions!$B$21,0)</f>
        <v>0</v>
      </c>
      <c r="AV172" s="5">
        <f>IF(OR(COUNT(SEARCH({"ih","ie"},D172)),COUNT(SEARCH({"profile","income","lim","lico","mbm"},O172))),Assumptions!$B$22,0)</f>
        <v>0</v>
      </c>
      <c r="AW172" s="5">
        <f>IF(OR(COUNT(SEARCH({"hsc","ih","sdc"},D172)),COUNT(SEARCH({"profile","dwelling","housing","construction","rooms","owner","rent"},O172))),Assumptions!$B$23,0)</f>
        <v>0</v>
      </c>
      <c r="AX172" s="5">
        <f>IF(OR(COUNT(SEARCH({"ied","ic","evm"},D172)),COUNT(SEARCH({"profile","immigr","birth","visible","citizen","generation"},O172))),1,0)</f>
        <v>0</v>
      </c>
      <c r="AY172" s="5">
        <f>IF(OR(COUNT(SEARCH({"fh","fhm","ms"},D172)),COUNT(SEARCH({"profile","common-law","marital","family","parent","child","same sex","living alone","household size"},O172))),Assumptions!$B$25,0)</f>
        <v>0</v>
      </c>
      <c r="AZ172" s="5">
        <f>IF(OR(COUNT(SEARCH({"as"},D172)),COUNT(SEARCH({"profile","age","elderly","child","senior"},O172))),Assumptions!$B$26,0)</f>
        <v>1</v>
      </c>
    </row>
    <row r="173" spans="1:52" ht="50.1" customHeight="1" x14ac:dyDescent="0.2">
      <c r="A173" s="5">
        <v>168</v>
      </c>
      <c r="B173" s="5">
        <v>6</v>
      </c>
      <c r="C173" s="10" t="s">
        <v>51</v>
      </c>
      <c r="D173" s="10" t="s">
        <v>824</v>
      </c>
      <c r="E173" s="5" t="s">
        <v>667</v>
      </c>
      <c r="F173" s="8">
        <f>IF(IF(AE173="NA",AC173,AE173)&gt;Assumptions!$B$11,0,1)</f>
        <v>1</v>
      </c>
      <c r="G173" s="8">
        <f t="shared" si="16"/>
        <v>0</v>
      </c>
      <c r="H173" s="8">
        <f>IF(IF(AI173="NA",AG173,AI173)&gt;Assumptions!$B$11,0,1)</f>
        <v>1</v>
      </c>
      <c r="I173" s="6">
        <f t="shared" si="17"/>
        <v>800</v>
      </c>
      <c r="J173" s="8">
        <f>IF(IF(AM173="NA",AK173,AM173)&gt;Assumptions!$B$11,0,1)</f>
        <v>1</v>
      </c>
      <c r="K173" s="6">
        <f t="shared" si="18"/>
        <v>1200</v>
      </c>
      <c r="L173" s="5">
        <f t="shared" si="19"/>
        <v>1</v>
      </c>
      <c r="M173" s="5">
        <v>0</v>
      </c>
      <c r="N173" s="34">
        <f t="shared" si="20"/>
        <v>0</v>
      </c>
      <c r="O173" s="10" t="s">
        <v>638</v>
      </c>
      <c r="Q173" s="5" t="s">
        <v>667</v>
      </c>
      <c r="R173" s="9">
        <v>-99</v>
      </c>
      <c r="S173" s="9" t="s">
        <v>416</v>
      </c>
      <c r="T173" s="9" t="s">
        <v>416</v>
      </c>
      <c r="X173" s="9" t="s">
        <v>653</v>
      </c>
      <c r="Y173" s="14" t="s">
        <v>703</v>
      </c>
      <c r="Z173" s="7">
        <v>51</v>
      </c>
      <c r="AA173" s="26">
        <f t="shared" si="22"/>
        <v>0</v>
      </c>
      <c r="AB173" s="5" t="s">
        <v>60</v>
      </c>
      <c r="AC173" s="5">
        <f>ROUNDUP(Z173*Assumptions!$B$13/Assumptions!$B$10,0)</f>
        <v>1</v>
      </c>
      <c r="AD173" s="6">
        <f>AC173*Assumptions!$B$9</f>
        <v>400</v>
      </c>
      <c r="AE173" s="5" t="s">
        <v>60</v>
      </c>
      <c r="AF173" s="6" t="s">
        <v>60</v>
      </c>
      <c r="AG173" s="5">
        <f>ROUNDUP(Z173*Assumptions!$B$15/Assumptions!$B$10,0)</f>
        <v>1</v>
      </c>
      <c r="AH173" s="6">
        <f>AG173*Assumptions!$B$9</f>
        <v>400</v>
      </c>
      <c r="AI173" s="5" t="s">
        <v>60</v>
      </c>
      <c r="AJ173" s="6" t="s">
        <v>60</v>
      </c>
      <c r="AK173" s="5">
        <f>ROUNDUP(Z173*Assumptions!$B$16/Assumptions!$B$10,0)</f>
        <v>1</v>
      </c>
      <c r="AL173" s="6">
        <f>AK173*Assumptions!$B$9</f>
        <v>400</v>
      </c>
      <c r="AM173" s="5" t="s">
        <v>60</v>
      </c>
      <c r="AN173" s="6" t="s">
        <v>60</v>
      </c>
      <c r="AQ173" s="5">
        <f t="shared" si="21"/>
        <v>1</v>
      </c>
      <c r="AR173" s="5">
        <f>IF(R173&gt;9,Assumptions!$B$18,0)</f>
        <v>0</v>
      </c>
      <c r="AS173" s="5">
        <f>IF(OR(T173="se",T173="s"),Assumptions!$B$19,0)</f>
        <v>0</v>
      </c>
      <c r="AT173" s="5">
        <f>IF(ISBLANK(V173),0,Assumptions!$B$20)</f>
        <v>0</v>
      </c>
      <c r="AU173" s="5">
        <f>IF(W173&gt;0,Assumptions!$B$21,0)</f>
        <v>0</v>
      </c>
      <c r="AV173" s="5">
        <f>IF(OR(COUNT(SEARCH({"ih","ie"},D173)),COUNT(SEARCH({"profile","income","lim","lico","mbm"},O173))),Assumptions!$B$22,0)</f>
        <v>0</v>
      </c>
      <c r="AW173" s="5">
        <f>IF(OR(COUNT(SEARCH({"hsc","ih","sdc"},D173)),COUNT(SEARCH({"profile","dwelling","housing","construction","rooms","owner","rent"},O173))),Assumptions!$B$23,0)</f>
        <v>0</v>
      </c>
      <c r="AX173" s="5">
        <f>IF(OR(COUNT(SEARCH({"ied","ic","evm"},D173)),COUNT(SEARCH({"profile","immigr","birth","visible","citizen","generation"},O173))),1,0)</f>
        <v>0</v>
      </c>
      <c r="AY173" s="5">
        <f>IF(OR(COUNT(SEARCH({"fh","fhm","ms"},D173)),COUNT(SEARCH({"profile","common-law","marital","family","parent","child","same sex","living alone","household size"},O173))),Assumptions!$B$25,0)</f>
        <v>0</v>
      </c>
      <c r="AZ173" s="5">
        <f>IF(OR(COUNT(SEARCH({"as"},D173)),COUNT(SEARCH({"profile","age","elderly","child","senior"},O173))),Assumptions!$B$26,0)</f>
        <v>1</v>
      </c>
    </row>
    <row r="174" spans="1:52" ht="50.1" customHeight="1" x14ac:dyDescent="0.2">
      <c r="A174" s="5">
        <v>169</v>
      </c>
      <c r="B174" s="5">
        <v>6</v>
      </c>
      <c r="C174" s="10" t="s">
        <v>51</v>
      </c>
      <c r="D174" s="10" t="s">
        <v>827</v>
      </c>
      <c r="E174" s="5" t="s">
        <v>668</v>
      </c>
      <c r="F174" s="8">
        <f>IF(IF(AE174="NA",AC174,AE174)&gt;Assumptions!$B$11,0,1)</f>
        <v>1</v>
      </c>
      <c r="G174" s="8">
        <f t="shared" si="16"/>
        <v>0</v>
      </c>
      <c r="H174" s="8">
        <f>IF(IF(AI174="NA",AG174,AI174)&gt;Assumptions!$B$11,0,1)</f>
        <v>1</v>
      </c>
      <c r="I174" s="6">
        <f t="shared" si="17"/>
        <v>800</v>
      </c>
      <c r="J174" s="8">
        <f>IF(IF(AM174="NA",AK174,AM174)&gt;Assumptions!$B$11,0,1)</f>
        <v>1</v>
      </c>
      <c r="K174" s="6">
        <f t="shared" si="18"/>
        <v>1200</v>
      </c>
      <c r="L174" s="5">
        <f t="shared" si="19"/>
        <v>0</v>
      </c>
      <c r="M174" s="5">
        <v>0</v>
      </c>
      <c r="N174" s="34">
        <f t="shared" si="20"/>
        <v>0</v>
      </c>
      <c r="O174" s="10" t="s">
        <v>639</v>
      </c>
      <c r="Q174" s="5" t="s">
        <v>668</v>
      </c>
      <c r="R174" s="9">
        <v>-99</v>
      </c>
      <c r="S174" s="9" t="s">
        <v>416</v>
      </c>
      <c r="T174" s="9" t="s">
        <v>416</v>
      </c>
      <c r="X174" s="9" t="s">
        <v>653</v>
      </c>
      <c r="Y174" s="14" t="s">
        <v>703</v>
      </c>
      <c r="Z174" s="7">
        <v>5</v>
      </c>
      <c r="AA174" s="26">
        <f t="shared" si="22"/>
        <v>0</v>
      </c>
      <c r="AB174" s="5" t="s">
        <v>60</v>
      </c>
      <c r="AC174" s="5">
        <f>ROUNDUP(Z174*Assumptions!$B$13/Assumptions!$B$10,0)</f>
        <v>1</v>
      </c>
      <c r="AD174" s="6">
        <f>AC174*Assumptions!$B$9</f>
        <v>400</v>
      </c>
      <c r="AE174" s="5" t="s">
        <v>60</v>
      </c>
      <c r="AF174" s="6" t="s">
        <v>60</v>
      </c>
      <c r="AG174" s="5">
        <f>ROUNDUP(Z174*Assumptions!$B$15/Assumptions!$B$10,0)</f>
        <v>1</v>
      </c>
      <c r="AH174" s="6">
        <f>AG174*Assumptions!$B$9</f>
        <v>400</v>
      </c>
      <c r="AI174" s="5" t="s">
        <v>60</v>
      </c>
      <c r="AJ174" s="6" t="s">
        <v>60</v>
      </c>
      <c r="AK174" s="5">
        <f>ROUNDUP(Z174*Assumptions!$B$16/Assumptions!$B$10,0)</f>
        <v>1</v>
      </c>
      <c r="AL174" s="6">
        <f>AK174*Assumptions!$B$9</f>
        <v>400</v>
      </c>
      <c r="AM174" s="5" t="s">
        <v>60</v>
      </c>
      <c r="AN174" s="6" t="s">
        <v>60</v>
      </c>
      <c r="AQ174" s="5">
        <f t="shared" si="21"/>
        <v>1</v>
      </c>
      <c r="AR174" s="5">
        <f>IF(R174&gt;9,Assumptions!$B$18,0)</f>
        <v>0</v>
      </c>
      <c r="AS174" s="5">
        <f>IF(OR(T174="se",T174="s"),Assumptions!$B$19,0)</f>
        <v>0</v>
      </c>
      <c r="AT174" s="5">
        <f>IF(ISBLANK(V174),0,Assumptions!$B$20)</f>
        <v>0</v>
      </c>
      <c r="AU174" s="5">
        <f>IF(W174&gt;0,Assumptions!$B$21,0)</f>
        <v>0</v>
      </c>
      <c r="AV174" s="5">
        <f>IF(OR(COUNT(SEARCH({"ih","ie"},D174)),COUNT(SEARCH({"profile","income","lim","lico","mbm"},O174))),Assumptions!$B$22,0)</f>
        <v>0</v>
      </c>
      <c r="AW174" s="5">
        <f>IF(OR(COUNT(SEARCH({"hsc","ih","sdc"},D174)),COUNT(SEARCH({"profile","dwelling","housing","construction","rooms","owner","rent"},O174))),Assumptions!$B$23,0)</f>
        <v>0</v>
      </c>
      <c r="AX174" s="5">
        <f>IF(OR(COUNT(SEARCH({"ied","ic","evm"},D174)),COUNT(SEARCH({"profile","immigr","birth","visible","citizen","generation"},O174))),1,0)</f>
        <v>0</v>
      </c>
      <c r="AY174" s="5">
        <f>IF(OR(COUNT(SEARCH({"fh","fhm","ms"},D174)),COUNT(SEARCH({"profile","common-law","marital","family","parent","child","same sex","living alone","household size"},O174))),Assumptions!$B$25,0)</f>
        <v>0</v>
      </c>
      <c r="AZ174" s="5">
        <f>IF(OR(COUNT(SEARCH({"as"},D174)),COUNT(SEARCH({"profile","age","elderly","child","senior"},O174))),Assumptions!$B$26,0)</f>
        <v>0</v>
      </c>
    </row>
    <row r="175" spans="1:52" ht="50.1" customHeight="1" x14ac:dyDescent="0.2">
      <c r="A175" s="5">
        <v>170</v>
      </c>
      <c r="B175" s="5">
        <v>6</v>
      </c>
      <c r="C175" s="10" t="s">
        <v>51</v>
      </c>
      <c r="D175" s="10" t="s">
        <v>819</v>
      </c>
      <c r="E175" s="5" t="s">
        <v>669</v>
      </c>
      <c r="F175" s="8">
        <f>IF(IF(AE175="NA",AC175,AE175)&gt;Assumptions!$B$11,0,1)</f>
        <v>1</v>
      </c>
      <c r="G175" s="8">
        <f t="shared" si="16"/>
        <v>0</v>
      </c>
      <c r="H175" s="8">
        <f>IF(IF(AI175="NA",AG175,AI175)&gt;Assumptions!$B$11,0,1)</f>
        <v>1</v>
      </c>
      <c r="I175" s="6">
        <f t="shared" si="17"/>
        <v>800</v>
      </c>
      <c r="J175" s="8">
        <f>IF(IF(AM175="NA",AK175,AM175)&gt;Assumptions!$B$11,0,1)</f>
        <v>1</v>
      </c>
      <c r="K175" s="6">
        <f t="shared" si="18"/>
        <v>1200</v>
      </c>
      <c r="L175" s="5">
        <f t="shared" si="19"/>
        <v>1</v>
      </c>
      <c r="M175" s="5">
        <v>0</v>
      </c>
      <c r="N175" s="34">
        <f t="shared" si="20"/>
        <v>0</v>
      </c>
      <c r="O175" s="10" t="s">
        <v>640</v>
      </c>
      <c r="Q175" s="5" t="s">
        <v>669</v>
      </c>
      <c r="R175" s="9">
        <v>-99</v>
      </c>
      <c r="S175" s="9" t="s">
        <v>416</v>
      </c>
      <c r="T175" s="9" t="s">
        <v>416</v>
      </c>
      <c r="X175" s="9" t="s">
        <v>653</v>
      </c>
      <c r="Y175" s="14" t="s">
        <v>625</v>
      </c>
      <c r="Z175" s="7">
        <v>405</v>
      </c>
      <c r="AA175" s="26">
        <f t="shared" si="22"/>
        <v>0</v>
      </c>
      <c r="AB175" s="5" t="s">
        <v>60</v>
      </c>
      <c r="AC175" s="5">
        <f>ROUNDUP(Z175*Assumptions!$B$13/Assumptions!$B$10,0)</f>
        <v>1</v>
      </c>
      <c r="AD175" s="6">
        <f>AC175*Assumptions!$B$9</f>
        <v>400</v>
      </c>
      <c r="AE175" s="5" t="s">
        <v>60</v>
      </c>
      <c r="AF175" s="6" t="s">
        <v>60</v>
      </c>
      <c r="AG175" s="5">
        <f>ROUNDUP(Z175*Assumptions!$B$15/Assumptions!$B$10,0)</f>
        <v>1</v>
      </c>
      <c r="AH175" s="6">
        <f>AG175*Assumptions!$B$9</f>
        <v>400</v>
      </c>
      <c r="AI175" s="5" t="s">
        <v>60</v>
      </c>
      <c r="AJ175" s="6" t="s">
        <v>60</v>
      </c>
      <c r="AK175" s="5">
        <f>ROUNDUP(Z175*Assumptions!$B$16/Assumptions!$B$10,0)</f>
        <v>1</v>
      </c>
      <c r="AL175" s="6">
        <f>AK175*Assumptions!$B$9</f>
        <v>400</v>
      </c>
      <c r="AM175" s="5" t="s">
        <v>60</v>
      </c>
      <c r="AN175" s="6" t="s">
        <v>60</v>
      </c>
      <c r="AQ175" s="5">
        <f t="shared" si="21"/>
        <v>1</v>
      </c>
      <c r="AR175" s="5">
        <f>IF(R175&gt;9,Assumptions!$B$18,0)</f>
        <v>0</v>
      </c>
      <c r="AS175" s="5">
        <f>IF(OR(T175="se",T175="s"),Assumptions!$B$19,0)</f>
        <v>0</v>
      </c>
      <c r="AT175" s="5">
        <f>IF(ISBLANK(V175),0,Assumptions!$B$20)</f>
        <v>0</v>
      </c>
      <c r="AU175" s="5">
        <f>IF(W175&gt;0,Assumptions!$B$21,0)</f>
        <v>0</v>
      </c>
      <c r="AV175" s="5">
        <f>IF(OR(COUNT(SEARCH({"ih","ie"},D175)),COUNT(SEARCH({"profile","income","lim","lico","mbm"},O175))),Assumptions!$B$22,0)</f>
        <v>0</v>
      </c>
      <c r="AW175" s="5">
        <f>IF(OR(COUNT(SEARCH({"hsc","ih","sdc"},D175)),COUNT(SEARCH({"profile","dwelling","housing","construction","rooms","owner","rent"},O175))),Assumptions!$B$23,0)</f>
        <v>0</v>
      </c>
      <c r="AX175" s="5">
        <f>IF(OR(COUNT(SEARCH({"ied","ic","evm"},D175)),COUNT(SEARCH({"profile","immigr","birth","visible","citizen","generation"},O175))),1,0)</f>
        <v>0</v>
      </c>
      <c r="AY175" s="5">
        <f>IF(OR(COUNT(SEARCH({"fh","fhm","ms"},D175)),COUNT(SEARCH({"profile","common-law","marital","family","parent","child","same sex","living alone","household size"},O175))),Assumptions!$B$25,0)</f>
        <v>0</v>
      </c>
      <c r="AZ175" s="5">
        <f>IF(OR(COUNT(SEARCH({"as"},D175)),COUNT(SEARCH({"profile","age","elderly","child","senior"},O175))),Assumptions!$B$26,0)</f>
        <v>1</v>
      </c>
    </row>
    <row r="176" spans="1:52" ht="50.1" customHeight="1" x14ac:dyDescent="0.2">
      <c r="A176" s="5">
        <v>171</v>
      </c>
      <c r="B176" s="5">
        <v>6</v>
      </c>
      <c r="C176" s="10" t="s">
        <v>51</v>
      </c>
      <c r="D176" s="10" t="s">
        <v>138</v>
      </c>
      <c r="E176" s="5" t="s">
        <v>670</v>
      </c>
      <c r="F176" s="8">
        <f>IF(IF(AE176="NA",AC176,AE176)&gt;Assumptions!$B$11,0,1)</f>
        <v>1</v>
      </c>
      <c r="G176" s="8">
        <f t="shared" si="16"/>
        <v>0</v>
      </c>
      <c r="H176" s="8">
        <f>IF(IF(AI176="NA",AG176,AI176)&gt;Assumptions!$B$11,0,1)</f>
        <v>1</v>
      </c>
      <c r="I176" s="6">
        <f t="shared" si="17"/>
        <v>800</v>
      </c>
      <c r="J176" s="8">
        <f>IF(IF(AM176="NA",AK176,AM176)&gt;Assumptions!$B$11,0,1)</f>
        <v>1</v>
      </c>
      <c r="K176" s="6">
        <f t="shared" si="18"/>
        <v>1200</v>
      </c>
      <c r="L176" s="5">
        <f t="shared" si="19"/>
        <v>0</v>
      </c>
      <c r="M176" s="5">
        <v>0</v>
      </c>
      <c r="N176" s="34">
        <f t="shared" si="20"/>
        <v>0</v>
      </c>
      <c r="O176" s="10" t="s">
        <v>641</v>
      </c>
      <c r="Q176" s="5" t="s">
        <v>670</v>
      </c>
      <c r="R176" s="9">
        <v>-99</v>
      </c>
      <c r="S176" s="9" t="s">
        <v>416</v>
      </c>
      <c r="T176" s="9" t="s">
        <v>416</v>
      </c>
      <c r="X176" s="9" t="s">
        <v>653</v>
      </c>
      <c r="Y176" s="14" t="s">
        <v>624</v>
      </c>
      <c r="Z176" s="7">
        <v>126</v>
      </c>
      <c r="AA176" s="26">
        <f t="shared" si="22"/>
        <v>0</v>
      </c>
      <c r="AB176" s="5" t="s">
        <v>60</v>
      </c>
      <c r="AC176" s="5">
        <f>ROUNDUP(Z176*Assumptions!$B$13/Assumptions!$B$10,0)</f>
        <v>1</v>
      </c>
      <c r="AD176" s="6">
        <f>AC176*Assumptions!$B$9</f>
        <v>400</v>
      </c>
      <c r="AE176" s="5" t="s">
        <v>60</v>
      </c>
      <c r="AF176" s="6" t="s">
        <v>60</v>
      </c>
      <c r="AG176" s="5">
        <f>ROUNDUP(Z176*Assumptions!$B$15/Assumptions!$B$10,0)</f>
        <v>1</v>
      </c>
      <c r="AH176" s="6">
        <f>AG176*Assumptions!$B$9</f>
        <v>400</v>
      </c>
      <c r="AI176" s="5" t="s">
        <v>60</v>
      </c>
      <c r="AJ176" s="6" t="s">
        <v>60</v>
      </c>
      <c r="AK176" s="5">
        <f>ROUNDUP(Z176*Assumptions!$B$16/Assumptions!$B$10,0)</f>
        <v>1</v>
      </c>
      <c r="AL176" s="6">
        <f>AK176*Assumptions!$B$9</f>
        <v>400</v>
      </c>
      <c r="AM176" s="5" t="s">
        <v>60</v>
      </c>
      <c r="AN176" s="6" t="s">
        <v>60</v>
      </c>
      <c r="AQ176" s="5">
        <f t="shared" si="21"/>
        <v>1</v>
      </c>
      <c r="AR176" s="5">
        <f>IF(R176&gt;9,Assumptions!$B$18,0)</f>
        <v>0</v>
      </c>
      <c r="AS176" s="5">
        <f>IF(OR(T176="se",T176="s"),Assumptions!$B$19,0)</f>
        <v>0</v>
      </c>
      <c r="AT176" s="5">
        <f>IF(ISBLANK(V176),0,Assumptions!$B$20)</f>
        <v>0</v>
      </c>
      <c r="AU176" s="5">
        <f>IF(W176&gt;0,Assumptions!$B$21,0)</f>
        <v>0</v>
      </c>
      <c r="AV176" s="5">
        <f>IF(OR(COUNT(SEARCH({"ih","ie"},D176)),COUNT(SEARCH({"profile","income","lim","lico","mbm"},O176))),Assumptions!$B$22,0)</f>
        <v>0</v>
      </c>
      <c r="AW176" s="5">
        <f>IF(OR(COUNT(SEARCH({"hsc","ih","sdc"},D176)),COUNT(SEARCH({"profile","dwelling","housing","construction","rooms","owner","rent"},O176))),Assumptions!$B$23,0)</f>
        <v>0</v>
      </c>
      <c r="AX176" s="5">
        <f>IF(OR(COUNT(SEARCH({"ied","ic","evm"},D176)),COUNT(SEARCH({"profile","immigr","birth","visible","citizen","generation"},O176))),1,0)</f>
        <v>0</v>
      </c>
      <c r="AY176" s="5">
        <f>IF(OR(COUNT(SEARCH({"fh","fhm","ms"},D176)),COUNT(SEARCH({"profile","common-law","marital","family","parent","child","same sex","living alone","household size"},O176))),Assumptions!$B$25,0)</f>
        <v>0</v>
      </c>
      <c r="AZ176" s="5">
        <f>IF(OR(COUNT(SEARCH({"as"},D176)),COUNT(SEARCH({"profile","age","elderly","child","senior"},O176))),Assumptions!$B$26,0)</f>
        <v>0</v>
      </c>
    </row>
    <row r="177" spans="1:52" ht="50.1" customHeight="1" x14ac:dyDescent="0.2">
      <c r="A177" s="5">
        <v>172</v>
      </c>
      <c r="B177" s="5">
        <v>6</v>
      </c>
      <c r="C177" s="10" t="s">
        <v>51</v>
      </c>
      <c r="D177" s="10" t="s">
        <v>138</v>
      </c>
      <c r="E177" s="5" t="s">
        <v>671</v>
      </c>
      <c r="F177" s="8">
        <f>IF(IF(AE177="NA",AC177,AE177)&gt;Assumptions!$B$11,0,1)</f>
        <v>1</v>
      </c>
      <c r="G177" s="8">
        <f t="shared" si="16"/>
        <v>0</v>
      </c>
      <c r="H177" s="8">
        <f>IF(IF(AI177="NA",AG177,AI177)&gt;Assumptions!$B$11,0,1)</f>
        <v>1</v>
      </c>
      <c r="I177" s="6">
        <f t="shared" si="17"/>
        <v>800</v>
      </c>
      <c r="J177" s="8">
        <f>IF(IF(AM177="NA",AK177,AM177)&gt;Assumptions!$B$11,0,1)</f>
        <v>1</v>
      </c>
      <c r="K177" s="6">
        <f t="shared" si="18"/>
        <v>1200</v>
      </c>
      <c r="L177" s="5">
        <f t="shared" si="19"/>
        <v>0</v>
      </c>
      <c r="M177" s="5">
        <v>0</v>
      </c>
      <c r="N177" s="34">
        <f t="shared" si="20"/>
        <v>0</v>
      </c>
      <c r="O177" s="10" t="s">
        <v>632</v>
      </c>
      <c r="Q177" s="5" t="s">
        <v>671</v>
      </c>
      <c r="R177" s="9">
        <v>-99</v>
      </c>
      <c r="S177" s="9" t="s">
        <v>416</v>
      </c>
      <c r="T177" s="9" t="s">
        <v>416</v>
      </c>
      <c r="X177" s="9" t="s">
        <v>653</v>
      </c>
      <c r="Y177" s="14" t="s">
        <v>624</v>
      </c>
      <c r="Z177" s="7">
        <v>588</v>
      </c>
      <c r="AA177" s="26">
        <f t="shared" si="22"/>
        <v>0</v>
      </c>
      <c r="AB177" s="5" t="s">
        <v>60</v>
      </c>
      <c r="AC177" s="5">
        <f>ROUNDUP(Z177*Assumptions!$B$13/Assumptions!$B$10,0)</f>
        <v>1</v>
      </c>
      <c r="AD177" s="6">
        <f>AC177*Assumptions!$B$9</f>
        <v>400</v>
      </c>
      <c r="AE177" s="5" t="s">
        <v>60</v>
      </c>
      <c r="AF177" s="6" t="s">
        <v>60</v>
      </c>
      <c r="AG177" s="5">
        <f>ROUNDUP(Z177*Assumptions!$B$15/Assumptions!$B$10,0)</f>
        <v>1</v>
      </c>
      <c r="AH177" s="6">
        <f>AG177*Assumptions!$B$9</f>
        <v>400</v>
      </c>
      <c r="AI177" s="5" t="s">
        <v>60</v>
      </c>
      <c r="AJ177" s="6" t="s">
        <v>60</v>
      </c>
      <c r="AK177" s="5">
        <f>ROUNDUP(Z177*Assumptions!$B$16/Assumptions!$B$10,0)</f>
        <v>1</v>
      </c>
      <c r="AL177" s="6">
        <f>AK177*Assumptions!$B$9</f>
        <v>400</v>
      </c>
      <c r="AM177" s="5" t="s">
        <v>60</v>
      </c>
      <c r="AN177" s="6" t="s">
        <v>60</v>
      </c>
      <c r="AQ177" s="5">
        <f t="shared" si="21"/>
        <v>1</v>
      </c>
      <c r="AR177" s="5">
        <f>IF(R177&gt;9,Assumptions!$B$18,0)</f>
        <v>0</v>
      </c>
      <c r="AS177" s="5">
        <f>IF(OR(T177="se",T177="s"),Assumptions!$B$19,0)</f>
        <v>0</v>
      </c>
      <c r="AT177" s="5">
        <f>IF(ISBLANK(V177),0,Assumptions!$B$20)</f>
        <v>0</v>
      </c>
      <c r="AU177" s="5">
        <f>IF(W177&gt;0,Assumptions!$B$21,0)</f>
        <v>0</v>
      </c>
      <c r="AV177" s="5">
        <f>IF(OR(COUNT(SEARCH({"ih","ie"},D177)),COUNT(SEARCH({"profile","income","lim","lico","mbm"},O177))),Assumptions!$B$22,0)</f>
        <v>0</v>
      </c>
      <c r="AW177" s="5">
        <f>IF(OR(COUNT(SEARCH({"hsc","ih","sdc"},D177)),COUNT(SEARCH({"profile","dwelling","housing","construction","rooms","owner","rent"},O177))),Assumptions!$B$23,0)</f>
        <v>0</v>
      </c>
      <c r="AX177" s="5">
        <f>IF(OR(COUNT(SEARCH({"ied","ic","evm"},D177)),COUNT(SEARCH({"profile","immigr","birth","visible","citizen","generation"},O177))),1,0)</f>
        <v>0</v>
      </c>
      <c r="AY177" s="5">
        <f>IF(OR(COUNT(SEARCH({"fh","fhm","ms"},D177)),COUNT(SEARCH({"profile","common-law","marital","family","parent","child","same sex","living alone","household size"},O177))),Assumptions!$B$25,0)</f>
        <v>0</v>
      </c>
      <c r="AZ177" s="5">
        <f>IF(OR(COUNT(SEARCH({"as"},D177)),COUNT(SEARCH({"profile","age","elderly","child","senior"},O177))),Assumptions!$B$26,0)</f>
        <v>0</v>
      </c>
    </row>
    <row r="178" spans="1:52" ht="50.1" customHeight="1" x14ac:dyDescent="0.2">
      <c r="A178" s="5">
        <v>173</v>
      </c>
      <c r="B178" s="5">
        <v>6</v>
      </c>
      <c r="C178" s="10" t="s">
        <v>51</v>
      </c>
      <c r="D178" s="10" t="s">
        <v>138</v>
      </c>
      <c r="E178" s="5" t="s">
        <v>672</v>
      </c>
      <c r="F178" s="8">
        <f>IF(IF(AE178="NA",AC178,AE178)&gt;Assumptions!$B$11,0,1)</f>
        <v>1</v>
      </c>
      <c r="G178" s="8">
        <f t="shared" si="16"/>
        <v>0</v>
      </c>
      <c r="H178" s="8">
        <f>IF(IF(AI178="NA",AG178,AI178)&gt;Assumptions!$B$11,0,1)</f>
        <v>1</v>
      </c>
      <c r="I178" s="6">
        <f t="shared" si="17"/>
        <v>800</v>
      </c>
      <c r="J178" s="8">
        <f>IF(IF(AM178="NA",AK178,AM178)&gt;Assumptions!$B$11,0,1)</f>
        <v>1</v>
      </c>
      <c r="K178" s="6">
        <f t="shared" si="18"/>
        <v>1200</v>
      </c>
      <c r="L178" s="5">
        <f t="shared" si="19"/>
        <v>1</v>
      </c>
      <c r="M178" s="5">
        <v>0</v>
      </c>
      <c r="N178" s="34">
        <f t="shared" si="20"/>
        <v>0</v>
      </c>
      <c r="O178" s="10" t="s">
        <v>642</v>
      </c>
      <c r="Q178" s="5" t="s">
        <v>672</v>
      </c>
      <c r="R178" s="9">
        <v>-99</v>
      </c>
      <c r="S178" s="9" t="s">
        <v>416</v>
      </c>
      <c r="T178" s="9" t="s">
        <v>416</v>
      </c>
      <c r="X178" s="9" t="s">
        <v>653</v>
      </c>
      <c r="Y178" s="14" t="s">
        <v>624</v>
      </c>
      <c r="Z178" s="7">
        <v>720</v>
      </c>
      <c r="AA178" s="26">
        <f t="shared" si="22"/>
        <v>0</v>
      </c>
      <c r="AB178" s="5" t="s">
        <v>60</v>
      </c>
      <c r="AC178" s="5">
        <f>ROUNDUP(Z178*Assumptions!$B$13/Assumptions!$B$10,0)</f>
        <v>1</v>
      </c>
      <c r="AD178" s="6">
        <f>AC178*Assumptions!$B$9</f>
        <v>400</v>
      </c>
      <c r="AE178" s="5" t="s">
        <v>60</v>
      </c>
      <c r="AF178" s="6" t="s">
        <v>60</v>
      </c>
      <c r="AG178" s="5">
        <f>ROUNDUP(Z178*Assumptions!$B$15/Assumptions!$B$10,0)</f>
        <v>1</v>
      </c>
      <c r="AH178" s="6">
        <f>AG178*Assumptions!$B$9</f>
        <v>400</v>
      </c>
      <c r="AI178" s="5" t="s">
        <v>60</v>
      </c>
      <c r="AJ178" s="6" t="s">
        <v>60</v>
      </c>
      <c r="AK178" s="5">
        <f>ROUNDUP(Z178*Assumptions!$B$16/Assumptions!$B$10,0)</f>
        <v>1</v>
      </c>
      <c r="AL178" s="6">
        <f>AK178*Assumptions!$B$9</f>
        <v>400</v>
      </c>
      <c r="AM178" s="5" t="s">
        <v>60</v>
      </c>
      <c r="AN178" s="6" t="s">
        <v>60</v>
      </c>
      <c r="AQ178" s="5">
        <f t="shared" si="21"/>
        <v>1</v>
      </c>
      <c r="AR178" s="5">
        <f>IF(R178&gt;9,Assumptions!$B$18,0)</f>
        <v>0</v>
      </c>
      <c r="AS178" s="5">
        <f>IF(OR(T178="se",T178="s"),Assumptions!$B$19,0)</f>
        <v>0</v>
      </c>
      <c r="AT178" s="5">
        <f>IF(ISBLANK(V178),0,Assumptions!$B$20)</f>
        <v>0</v>
      </c>
      <c r="AU178" s="5">
        <f>IF(W178&gt;0,Assumptions!$B$21,0)</f>
        <v>0</v>
      </c>
      <c r="AV178" s="5">
        <f>IF(OR(COUNT(SEARCH({"ih","ie"},D178)),COUNT(SEARCH({"profile","income","lim","lico","mbm"},O178))),Assumptions!$B$22,0)</f>
        <v>0</v>
      </c>
      <c r="AW178" s="5">
        <f>IF(OR(COUNT(SEARCH({"hsc","ih","sdc"},D178)),COUNT(SEARCH({"profile","dwelling","housing","construction","rooms","owner","rent"},O178))),Assumptions!$B$23,0)</f>
        <v>0</v>
      </c>
      <c r="AX178" s="5">
        <f>IF(OR(COUNT(SEARCH({"ied","ic","evm"},D178)),COUNT(SEARCH({"profile","immigr","birth","visible","citizen","generation"},O178))),1,0)</f>
        <v>0</v>
      </c>
      <c r="AY178" s="5">
        <f>IF(OR(COUNT(SEARCH({"fh","fhm","ms"},D178)),COUNT(SEARCH({"profile","common-law","marital","family","parent","child","same sex","living alone","household size"},O178))),Assumptions!$B$25,0)</f>
        <v>0</v>
      </c>
      <c r="AZ178" s="5">
        <f>IF(OR(COUNT(SEARCH({"as"},D178)),COUNT(SEARCH({"profile","age","elderly","child","senior"},O178))),Assumptions!$B$26,0)</f>
        <v>1</v>
      </c>
    </row>
    <row r="179" spans="1:52" ht="50.1" customHeight="1" x14ac:dyDescent="0.2">
      <c r="A179" s="5">
        <v>174</v>
      </c>
      <c r="B179" s="5">
        <v>6</v>
      </c>
      <c r="C179" s="10" t="s">
        <v>51</v>
      </c>
      <c r="D179" s="10" t="s">
        <v>138</v>
      </c>
      <c r="E179" s="5" t="s">
        <v>673</v>
      </c>
      <c r="F179" s="8">
        <f>IF(IF(AE179="NA",AC179,AE179)&gt;Assumptions!$B$11,0,1)</f>
        <v>1</v>
      </c>
      <c r="G179" s="8">
        <f t="shared" si="16"/>
        <v>0</v>
      </c>
      <c r="H179" s="8">
        <f>IF(IF(AI179="NA",AG179,AI179)&gt;Assumptions!$B$11,0,1)</f>
        <v>1</v>
      </c>
      <c r="I179" s="6">
        <f t="shared" si="17"/>
        <v>800</v>
      </c>
      <c r="J179" s="8">
        <f>IF(IF(AM179="NA",AK179,AM179)&gt;Assumptions!$B$11,0,1)</f>
        <v>1</v>
      </c>
      <c r="K179" s="6">
        <f t="shared" si="18"/>
        <v>1200</v>
      </c>
      <c r="L179" s="5">
        <f t="shared" si="19"/>
        <v>0</v>
      </c>
      <c r="M179" s="5">
        <v>0</v>
      </c>
      <c r="N179" s="34">
        <f t="shared" si="20"/>
        <v>0</v>
      </c>
      <c r="O179" s="10" t="s">
        <v>643</v>
      </c>
      <c r="Q179" s="5" t="s">
        <v>673</v>
      </c>
      <c r="R179" s="9">
        <v>-99</v>
      </c>
      <c r="S179" s="9" t="s">
        <v>416</v>
      </c>
      <c r="T179" s="9" t="s">
        <v>416</v>
      </c>
      <c r="X179" s="9" t="s">
        <v>653</v>
      </c>
      <c r="Y179" s="14" t="s">
        <v>624</v>
      </c>
      <c r="Z179" s="7">
        <v>308</v>
      </c>
      <c r="AA179" s="26">
        <f t="shared" si="22"/>
        <v>0</v>
      </c>
      <c r="AB179" s="5" t="s">
        <v>60</v>
      </c>
      <c r="AC179" s="5">
        <f>ROUNDUP(Z179*Assumptions!$B$13/Assumptions!$B$10,0)</f>
        <v>1</v>
      </c>
      <c r="AD179" s="6">
        <f>AC179*Assumptions!$B$9</f>
        <v>400</v>
      </c>
      <c r="AE179" s="5" t="s">
        <v>60</v>
      </c>
      <c r="AF179" s="6" t="s">
        <v>60</v>
      </c>
      <c r="AG179" s="5">
        <f>ROUNDUP(Z179*Assumptions!$B$15/Assumptions!$B$10,0)</f>
        <v>1</v>
      </c>
      <c r="AH179" s="6">
        <f>AG179*Assumptions!$B$9</f>
        <v>400</v>
      </c>
      <c r="AI179" s="5" t="s">
        <v>60</v>
      </c>
      <c r="AJ179" s="6" t="s">
        <v>60</v>
      </c>
      <c r="AK179" s="5">
        <f>ROUNDUP(Z179*Assumptions!$B$16/Assumptions!$B$10,0)</f>
        <v>1</v>
      </c>
      <c r="AL179" s="6">
        <f>AK179*Assumptions!$B$9</f>
        <v>400</v>
      </c>
      <c r="AM179" s="5" t="s">
        <v>60</v>
      </c>
      <c r="AN179" s="6" t="s">
        <v>60</v>
      </c>
      <c r="AQ179" s="5">
        <f t="shared" si="21"/>
        <v>1</v>
      </c>
      <c r="AR179" s="5">
        <f>IF(R179&gt;9,Assumptions!$B$18,0)</f>
        <v>0</v>
      </c>
      <c r="AS179" s="5">
        <f>IF(OR(T179="se",T179="s"),Assumptions!$B$19,0)</f>
        <v>0</v>
      </c>
      <c r="AT179" s="5">
        <f>IF(ISBLANK(V179),0,Assumptions!$B$20)</f>
        <v>0</v>
      </c>
      <c r="AU179" s="5">
        <f>IF(W179&gt;0,Assumptions!$B$21,0)</f>
        <v>0</v>
      </c>
      <c r="AV179" s="5">
        <f>IF(OR(COUNT(SEARCH({"ih","ie"},D179)),COUNT(SEARCH({"profile","income","lim","lico","mbm"},O179))),Assumptions!$B$22,0)</f>
        <v>0</v>
      </c>
      <c r="AW179" s="5">
        <f>IF(OR(COUNT(SEARCH({"hsc","ih","sdc"},D179)),COUNT(SEARCH({"profile","dwelling","housing","construction","rooms","owner","rent"},O179))),Assumptions!$B$23,0)</f>
        <v>0</v>
      </c>
      <c r="AX179" s="5">
        <f>IF(OR(COUNT(SEARCH({"ied","ic","evm"},D179)),COUNT(SEARCH({"profile","immigr","birth","visible","citizen","generation"},O179))),1,0)</f>
        <v>0</v>
      </c>
      <c r="AY179" s="5">
        <f>IF(OR(COUNT(SEARCH({"fh","fhm","ms"},D179)),COUNT(SEARCH({"profile","common-law","marital","family","parent","child","same sex","living alone","household size"},O179))),Assumptions!$B$25,0)</f>
        <v>0</v>
      </c>
      <c r="AZ179" s="5">
        <f>IF(OR(COUNT(SEARCH({"as"},D179)),COUNT(SEARCH({"profile","age","elderly","child","senior"},O179))),Assumptions!$B$26,0)</f>
        <v>0</v>
      </c>
    </row>
    <row r="180" spans="1:52" ht="50.1" customHeight="1" x14ac:dyDescent="0.2">
      <c r="A180" s="5">
        <v>175</v>
      </c>
      <c r="B180" s="5">
        <v>6</v>
      </c>
      <c r="C180" s="10" t="s">
        <v>51</v>
      </c>
      <c r="D180" s="10" t="s">
        <v>140</v>
      </c>
      <c r="E180" s="5" t="s">
        <v>674</v>
      </c>
      <c r="F180" s="8">
        <f>IF(IF(AE180="NA",AC180,AE180)&gt;Assumptions!$B$11,0,1)</f>
        <v>1</v>
      </c>
      <c r="G180" s="8">
        <f t="shared" si="16"/>
        <v>0</v>
      </c>
      <c r="H180" s="8">
        <f>IF(IF(AI180="NA",AG180,AI180)&gt;Assumptions!$B$11,0,1)</f>
        <v>1</v>
      </c>
      <c r="I180" s="6">
        <f t="shared" si="17"/>
        <v>800</v>
      </c>
      <c r="J180" s="8">
        <f>IF(IF(AM180="NA",AK180,AM180)&gt;Assumptions!$B$11,0,1)</f>
        <v>1</v>
      </c>
      <c r="K180" s="6">
        <f t="shared" si="18"/>
        <v>1200</v>
      </c>
      <c r="L180" s="5">
        <f t="shared" si="19"/>
        <v>2</v>
      </c>
      <c r="M180" s="5">
        <v>0</v>
      </c>
      <c r="N180" s="34">
        <f t="shared" si="20"/>
        <v>0</v>
      </c>
      <c r="O180" s="10" t="s">
        <v>644</v>
      </c>
      <c r="Q180" s="5" t="s">
        <v>674</v>
      </c>
      <c r="R180" s="9">
        <v>-99</v>
      </c>
      <c r="S180" s="9" t="s">
        <v>416</v>
      </c>
      <c r="T180" s="9" t="s">
        <v>416</v>
      </c>
      <c r="X180" s="9" t="s">
        <v>653</v>
      </c>
      <c r="Y180" s="14" t="s">
        <v>624</v>
      </c>
      <c r="Z180" s="7">
        <v>98</v>
      </c>
      <c r="AA180" s="26">
        <f t="shared" si="22"/>
        <v>0</v>
      </c>
      <c r="AB180" s="5" t="s">
        <v>60</v>
      </c>
      <c r="AC180" s="5">
        <f>ROUNDUP(Z180*Assumptions!$B$13/Assumptions!$B$10,0)</f>
        <v>1</v>
      </c>
      <c r="AD180" s="6">
        <f>AC180*Assumptions!$B$9</f>
        <v>400</v>
      </c>
      <c r="AE180" s="5" t="s">
        <v>60</v>
      </c>
      <c r="AF180" s="6" t="s">
        <v>60</v>
      </c>
      <c r="AG180" s="5">
        <f>ROUNDUP(Z180*Assumptions!$B$15/Assumptions!$B$10,0)</f>
        <v>1</v>
      </c>
      <c r="AH180" s="6">
        <f>AG180*Assumptions!$B$9</f>
        <v>400</v>
      </c>
      <c r="AI180" s="5" t="s">
        <v>60</v>
      </c>
      <c r="AJ180" s="6" t="s">
        <v>60</v>
      </c>
      <c r="AK180" s="5">
        <f>ROUNDUP(Z180*Assumptions!$B$16/Assumptions!$B$10,0)</f>
        <v>1</v>
      </c>
      <c r="AL180" s="6">
        <f>AK180*Assumptions!$B$9</f>
        <v>400</v>
      </c>
      <c r="AM180" s="5" t="s">
        <v>60</v>
      </c>
      <c r="AN180" s="6" t="s">
        <v>60</v>
      </c>
      <c r="AQ180" s="5">
        <f t="shared" si="21"/>
        <v>1</v>
      </c>
      <c r="AR180" s="5">
        <f>IF(R180&gt;9,Assumptions!$B$18,0)</f>
        <v>0</v>
      </c>
      <c r="AS180" s="5">
        <f>IF(OR(T180="se",T180="s"),Assumptions!$B$19,0)</f>
        <v>0</v>
      </c>
      <c r="AT180" s="5">
        <f>IF(ISBLANK(V180),0,Assumptions!$B$20)</f>
        <v>0</v>
      </c>
      <c r="AU180" s="5">
        <f>IF(W180&gt;0,Assumptions!$B$21,0)</f>
        <v>0</v>
      </c>
      <c r="AV180" s="5">
        <f>IF(OR(COUNT(SEARCH({"ih","ie"},D180)),COUNT(SEARCH({"profile","income","lim","lico","mbm"},O180))),Assumptions!$B$22,0)</f>
        <v>1</v>
      </c>
      <c r="AW180" s="5">
        <f>IF(OR(COUNT(SEARCH({"hsc","ih","sdc"},D180)),COUNT(SEARCH({"profile","dwelling","housing","construction","rooms","owner","rent"},O180))),Assumptions!$B$23,0)</f>
        <v>1</v>
      </c>
      <c r="AX180" s="5">
        <f>IF(OR(COUNT(SEARCH({"ied","ic","evm"},D180)),COUNT(SEARCH({"profile","immigr","birth","visible","citizen","generation"},O180))),1,0)</f>
        <v>0</v>
      </c>
      <c r="AY180" s="5">
        <f>IF(OR(COUNT(SEARCH({"fh","fhm","ms"},D180)),COUNT(SEARCH({"profile","common-law","marital","family","parent","child","same sex","living alone","household size"},O180))),Assumptions!$B$25,0)</f>
        <v>0</v>
      </c>
      <c r="AZ180" s="5">
        <f>IF(OR(COUNT(SEARCH({"as"},D180)),COUNT(SEARCH({"profile","age","elderly","child","senior"},O180))),Assumptions!$B$26,0)</f>
        <v>0</v>
      </c>
    </row>
    <row r="181" spans="1:52" ht="50.1" customHeight="1" x14ac:dyDescent="0.2">
      <c r="A181" s="5">
        <v>176</v>
      </c>
      <c r="B181" s="5">
        <v>6</v>
      </c>
      <c r="C181" s="10" t="s">
        <v>51</v>
      </c>
      <c r="D181" s="10" t="s">
        <v>140</v>
      </c>
      <c r="E181" s="5" t="s">
        <v>675</v>
      </c>
      <c r="F181" s="8">
        <f>IF(IF(AE181="NA",AC181,AE181)&gt;Assumptions!$B$11,0,1)</f>
        <v>1</v>
      </c>
      <c r="G181" s="8">
        <f t="shared" si="16"/>
        <v>0</v>
      </c>
      <c r="H181" s="8">
        <f>IF(IF(AI181="NA",AG181,AI181)&gt;Assumptions!$B$11,0,1)</f>
        <v>1</v>
      </c>
      <c r="I181" s="6">
        <f t="shared" si="17"/>
        <v>800</v>
      </c>
      <c r="J181" s="8">
        <f>IF(IF(AM181="NA",AK181,AM181)&gt;Assumptions!$B$11,0,1)</f>
        <v>1</v>
      </c>
      <c r="K181" s="6">
        <f t="shared" si="18"/>
        <v>1200</v>
      </c>
      <c r="L181" s="5">
        <f t="shared" si="19"/>
        <v>2</v>
      </c>
      <c r="M181" s="5">
        <v>0</v>
      </c>
      <c r="N181" s="34">
        <f t="shared" si="20"/>
        <v>0</v>
      </c>
      <c r="O181" s="10" t="s">
        <v>645</v>
      </c>
      <c r="Q181" s="5" t="s">
        <v>675</v>
      </c>
      <c r="R181" s="9">
        <v>-99</v>
      </c>
      <c r="S181" s="9" t="s">
        <v>416</v>
      </c>
      <c r="T181" s="9" t="s">
        <v>416</v>
      </c>
      <c r="X181" s="9" t="s">
        <v>653</v>
      </c>
      <c r="Y181" s="14" t="s">
        <v>624</v>
      </c>
      <c r="Z181" s="7">
        <v>98</v>
      </c>
      <c r="AA181" s="26">
        <f t="shared" si="22"/>
        <v>0</v>
      </c>
      <c r="AB181" s="5" t="s">
        <v>60</v>
      </c>
      <c r="AC181" s="5">
        <f>ROUNDUP(Z181*Assumptions!$B$13/Assumptions!$B$10,0)</f>
        <v>1</v>
      </c>
      <c r="AD181" s="6">
        <f>AC181*Assumptions!$B$9</f>
        <v>400</v>
      </c>
      <c r="AE181" s="5" t="s">
        <v>60</v>
      </c>
      <c r="AF181" s="6" t="s">
        <v>60</v>
      </c>
      <c r="AG181" s="5">
        <f>ROUNDUP(Z181*Assumptions!$B$15/Assumptions!$B$10,0)</f>
        <v>1</v>
      </c>
      <c r="AH181" s="6">
        <f>AG181*Assumptions!$B$9</f>
        <v>400</v>
      </c>
      <c r="AI181" s="5" t="s">
        <v>60</v>
      </c>
      <c r="AJ181" s="6" t="s">
        <v>60</v>
      </c>
      <c r="AK181" s="5">
        <f>ROUNDUP(Z181*Assumptions!$B$16/Assumptions!$B$10,0)</f>
        <v>1</v>
      </c>
      <c r="AL181" s="6">
        <f>AK181*Assumptions!$B$9</f>
        <v>400</v>
      </c>
      <c r="AM181" s="5" t="s">
        <v>60</v>
      </c>
      <c r="AN181" s="6" t="s">
        <v>60</v>
      </c>
      <c r="AQ181" s="5">
        <f t="shared" si="21"/>
        <v>1</v>
      </c>
      <c r="AR181" s="5">
        <f>IF(R181&gt;9,Assumptions!$B$18,0)</f>
        <v>0</v>
      </c>
      <c r="AS181" s="5">
        <f>IF(OR(T181="se",T181="s"),Assumptions!$B$19,0)</f>
        <v>0</v>
      </c>
      <c r="AT181" s="5">
        <f>IF(ISBLANK(V181),0,Assumptions!$B$20)</f>
        <v>0</v>
      </c>
      <c r="AU181" s="5">
        <f>IF(W181&gt;0,Assumptions!$B$21,0)</f>
        <v>0</v>
      </c>
      <c r="AV181" s="5">
        <f>IF(OR(COUNT(SEARCH({"ih","ie"},D181)),COUNT(SEARCH({"profile","income","lim","lico","mbm"},O181))),Assumptions!$B$22,0)</f>
        <v>1</v>
      </c>
      <c r="AW181" s="5">
        <f>IF(OR(COUNT(SEARCH({"hsc","ih","sdc"},D181)),COUNT(SEARCH({"profile","dwelling","housing","construction","rooms","owner","rent"},O181))),Assumptions!$B$23,0)</f>
        <v>1</v>
      </c>
      <c r="AX181" s="5">
        <f>IF(OR(COUNT(SEARCH({"ied","ic","evm"},D181)),COUNT(SEARCH({"profile","immigr","birth","visible","citizen","generation"},O181))),1,0)</f>
        <v>0</v>
      </c>
      <c r="AY181" s="5">
        <f>IF(OR(COUNT(SEARCH({"fh","fhm","ms"},D181)),COUNT(SEARCH({"profile","common-law","marital","family","parent","child","same sex","living alone","household size"},O181))),Assumptions!$B$25,0)</f>
        <v>0</v>
      </c>
      <c r="AZ181" s="5">
        <f>IF(OR(COUNT(SEARCH({"as"},D181)),COUNT(SEARCH({"profile","age","elderly","child","senior"},O181))),Assumptions!$B$26,0)</f>
        <v>0</v>
      </c>
    </row>
    <row r="182" spans="1:52" ht="50.1" customHeight="1" x14ac:dyDescent="0.2">
      <c r="A182" s="5">
        <v>177</v>
      </c>
      <c r="B182" s="5">
        <v>6</v>
      </c>
      <c r="C182" s="10" t="s">
        <v>51</v>
      </c>
      <c r="D182" s="10" t="s">
        <v>819</v>
      </c>
      <c r="E182" s="5" t="s">
        <v>676</v>
      </c>
      <c r="F182" s="8">
        <f>IF(IF(AE182="NA",AC182,AE182)&gt;Assumptions!$B$11,0,1)</f>
        <v>1</v>
      </c>
      <c r="G182" s="8">
        <f t="shared" si="16"/>
        <v>0</v>
      </c>
      <c r="H182" s="8">
        <f>IF(IF(AI182="NA",AG182,AI182)&gt;Assumptions!$B$11,0,1)</f>
        <v>1</v>
      </c>
      <c r="I182" s="6">
        <f t="shared" si="17"/>
        <v>800</v>
      </c>
      <c r="J182" s="8">
        <f>IF(IF(AM182="NA",AK182,AM182)&gt;Assumptions!$B$11,0,1)</f>
        <v>1</v>
      </c>
      <c r="K182" s="6">
        <f t="shared" si="18"/>
        <v>1200</v>
      </c>
      <c r="L182" s="5">
        <f t="shared" si="19"/>
        <v>1</v>
      </c>
      <c r="M182" s="5">
        <v>0</v>
      </c>
      <c r="N182" s="34">
        <f t="shared" si="20"/>
        <v>0</v>
      </c>
      <c r="O182" s="10" t="s">
        <v>646</v>
      </c>
      <c r="Q182" s="5" t="s">
        <v>676</v>
      </c>
      <c r="R182" s="9">
        <v>-99</v>
      </c>
      <c r="S182" s="9" t="s">
        <v>416</v>
      </c>
      <c r="T182" s="9" t="s">
        <v>416</v>
      </c>
      <c r="X182" s="9" t="s">
        <v>653</v>
      </c>
      <c r="Y182" s="14" t="s">
        <v>624</v>
      </c>
      <c r="Z182" s="7">
        <v>315</v>
      </c>
      <c r="AA182" s="26">
        <f t="shared" si="22"/>
        <v>0</v>
      </c>
      <c r="AB182" s="5" t="s">
        <v>60</v>
      </c>
      <c r="AC182" s="5">
        <f>ROUNDUP(Z182*Assumptions!$B$13/Assumptions!$B$10,0)</f>
        <v>1</v>
      </c>
      <c r="AD182" s="6">
        <f>AC182*Assumptions!$B$9</f>
        <v>400</v>
      </c>
      <c r="AE182" s="5" t="s">
        <v>60</v>
      </c>
      <c r="AF182" s="6" t="s">
        <v>60</v>
      </c>
      <c r="AG182" s="5">
        <f>ROUNDUP(Z182*Assumptions!$B$15/Assumptions!$B$10,0)</f>
        <v>1</v>
      </c>
      <c r="AH182" s="6">
        <f>AG182*Assumptions!$B$9</f>
        <v>400</v>
      </c>
      <c r="AI182" s="5" t="s">
        <v>60</v>
      </c>
      <c r="AJ182" s="6" t="s">
        <v>60</v>
      </c>
      <c r="AK182" s="5">
        <f>ROUNDUP(Z182*Assumptions!$B$16/Assumptions!$B$10,0)</f>
        <v>1</v>
      </c>
      <c r="AL182" s="6">
        <f>AK182*Assumptions!$B$9</f>
        <v>400</v>
      </c>
      <c r="AM182" s="5" t="s">
        <v>60</v>
      </c>
      <c r="AN182" s="6" t="s">
        <v>60</v>
      </c>
      <c r="AQ182" s="5">
        <f t="shared" si="21"/>
        <v>1</v>
      </c>
      <c r="AR182" s="5">
        <f>IF(R182&gt;9,Assumptions!$B$18,0)</f>
        <v>0</v>
      </c>
      <c r="AS182" s="5">
        <f>IF(OR(T182="se",T182="s"),Assumptions!$B$19,0)</f>
        <v>0</v>
      </c>
      <c r="AT182" s="5">
        <f>IF(ISBLANK(V182),0,Assumptions!$B$20)</f>
        <v>0</v>
      </c>
      <c r="AU182" s="5">
        <f>IF(W182&gt;0,Assumptions!$B$21,0)</f>
        <v>0</v>
      </c>
      <c r="AV182" s="5">
        <f>IF(OR(COUNT(SEARCH({"ih","ie"},D182)),COUNT(SEARCH({"profile","income","lim","lico","mbm"},O182))),Assumptions!$B$22,0)</f>
        <v>0</v>
      </c>
      <c r="AW182" s="5">
        <f>IF(OR(COUNT(SEARCH({"hsc","ih","sdc"},D182)),COUNT(SEARCH({"profile","dwelling","housing","construction","rooms","owner","rent"},O182))),Assumptions!$B$23,0)</f>
        <v>0</v>
      </c>
      <c r="AX182" s="5">
        <f>IF(OR(COUNT(SEARCH({"ied","ic","evm"},D182)),COUNT(SEARCH({"profile","immigr","birth","visible","citizen","generation"},O182))),1,0)</f>
        <v>0</v>
      </c>
      <c r="AY182" s="5">
        <f>IF(OR(COUNT(SEARCH({"fh","fhm","ms"},D182)),COUNT(SEARCH({"profile","common-law","marital","family","parent","child","same sex","living alone","household size"},O182))),Assumptions!$B$25,0)</f>
        <v>0</v>
      </c>
      <c r="AZ182" s="5">
        <f>IF(OR(COUNT(SEARCH({"as"},D182)),COUNT(SEARCH({"profile","age","elderly","child","senior"},O182))),Assumptions!$B$26,0)</f>
        <v>1</v>
      </c>
    </row>
    <row r="183" spans="1:52" ht="50.1" customHeight="1" x14ac:dyDescent="0.2">
      <c r="A183" s="5">
        <v>178</v>
      </c>
      <c r="B183" s="5">
        <v>6</v>
      </c>
      <c r="C183" s="10" t="s">
        <v>51</v>
      </c>
      <c r="D183" s="10" t="s">
        <v>824</v>
      </c>
      <c r="E183" s="5" t="s">
        <v>677</v>
      </c>
      <c r="F183" s="8">
        <f>IF(IF(AE183="NA",AC183,AE183)&gt;Assumptions!$B$11,0,1)</f>
        <v>1</v>
      </c>
      <c r="G183" s="8">
        <f t="shared" si="16"/>
        <v>0</v>
      </c>
      <c r="H183" s="8">
        <f>IF(IF(AI183="NA",AG183,AI183)&gt;Assumptions!$B$11,0,1)</f>
        <v>1</v>
      </c>
      <c r="I183" s="6">
        <f t="shared" si="17"/>
        <v>800</v>
      </c>
      <c r="J183" s="8">
        <f>IF(IF(AM183="NA",AK183,AM183)&gt;Assumptions!$B$11,0,1)</f>
        <v>1</v>
      </c>
      <c r="K183" s="6">
        <f t="shared" si="18"/>
        <v>1200</v>
      </c>
      <c r="L183" s="5">
        <f t="shared" si="19"/>
        <v>1</v>
      </c>
      <c r="M183" s="5">
        <v>0</v>
      </c>
      <c r="N183" s="34">
        <f t="shared" si="20"/>
        <v>0</v>
      </c>
      <c r="O183" s="10" t="s">
        <v>647</v>
      </c>
      <c r="Q183" s="5" t="s">
        <v>677</v>
      </c>
      <c r="R183" s="9">
        <v>-99</v>
      </c>
      <c r="S183" s="9" t="s">
        <v>416</v>
      </c>
      <c r="T183" s="9" t="s">
        <v>416</v>
      </c>
      <c r="X183" s="9" t="s">
        <v>653</v>
      </c>
      <c r="Y183" s="14" t="s">
        <v>624</v>
      </c>
      <c r="Z183" s="7">
        <v>119</v>
      </c>
      <c r="AA183" s="26">
        <f t="shared" si="22"/>
        <v>0</v>
      </c>
      <c r="AB183" s="5" t="s">
        <v>60</v>
      </c>
      <c r="AC183" s="5">
        <f>ROUNDUP(Z183*Assumptions!$B$13/Assumptions!$B$10,0)</f>
        <v>1</v>
      </c>
      <c r="AD183" s="6">
        <f>AC183*Assumptions!$B$9</f>
        <v>400</v>
      </c>
      <c r="AE183" s="5" t="s">
        <v>60</v>
      </c>
      <c r="AF183" s="6" t="s">
        <v>60</v>
      </c>
      <c r="AG183" s="5">
        <f>ROUNDUP(Z183*Assumptions!$B$15/Assumptions!$B$10,0)</f>
        <v>1</v>
      </c>
      <c r="AH183" s="6">
        <f>AG183*Assumptions!$B$9</f>
        <v>400</v>
      </c>
      <c r="AI183" s="5" t="s">
        <v>60</v>
      </c>
      <c r="AJ183" s="6" t="s">
        <v>60</v>
      </c>
      <c r="AK183" s="5">
        <f>ROUNDUP(Z183*Assumptions!$B$16/Assumptions!$B$10,0)</f>
        <v>1</v>
      </c>
      <c r="AL183" s="6">
        <f>AK183*Assumptions!$B$9</f>
        <v>400</v>
      </c>
      <c r="AM183" s="5" t="s">
        <v>60</v>
      </c>
      <c r="AN183" s="6" t="s">
        <v>60</v>
      </c>
      <c r="AQ183" s="5">
        <f t="shared" si="21"/>
        <v>1</v>
      </c>
      <c r="AR183" s="5">
        <f>IF(R183&gt;9,Assumptions!$B$18,0)</f>
        <v>0</v>
      </c>
      <c r="AS183" s="5">
        <f>IF(OR(T183="se",T183="s"),Assumptions!$B$19,0)</f>
        <v>0</v>
      </c>
      <c r="AT183" s="5">
        <f>IF(ISBLANK(V183),0,Assumptions!$B$20)</f>
        <v>0</v>
      </c>
      <c r="AU183" s="5">
        <f>IF(W183&gt;0,Assumptions!$B$21,0)</f>
        <v>0</v>
      </c>
      <c r="AV183" s="5">
        <f>IF(OR(COUNT(SEARCH({"ih","ie"},D183)),COUNT(SEARCH({"profile","income","lim","lico","mbm"},O183))),Assumptions!$B$22,0)</f>
        <v>0</v>
      </c>
      <c r="AW183" s="5">
        <f>IF(OR(COUNT(SEARCH({"hsc","ih","sdc"},D183)),COUNT(SEARCH({"profile","dwelling","housing","construction","rooms","owner","rent"},O183))),Assumptions!$B$23,0)</f>
        <v>0</v>
      </c>
      <c r="AX183" s="5">
        <f>IF(OR(COUNT(SEARCH({"ied","ic","evm"},D183)),COUNT(SEARCH({"profile","immigr","birth","visible","citizen","generation"},O183))),1,0)</f>
        <v>0</v>
      </c>
      <c r="AY183" s="5">
        <f>IF(OR(COUNT(SEARCH({"fh","fhm","ms"},D183)),COUNT(SEARCH({"profile","common-law","marital","family","parent","child","same sex","living alone","household size"},O183))),Assumptions!$B$25,0)</f>
        <v>0</v>
      </c>
      <c r="AZ183" s="5">
        <f>IF(OR(COUNT(SEARCH({"as"},D183)),COUNT(SEARCH({"profile","age","elderly","child","senior"},O183))),Assumptions!$B$26,0)</f>
        <v>1</v>
      </c>
    </row>
    <row r="184" spans="1:52" ht="50.1" customHeight="1" x14ac:dyDescent="0.2">
      <c r="A184" s="5">
        <v>179</v>
      </c>
      <c r="B184" s="5">
        <v>6</v>
      </c>
      <c r="C184" s="10" t="s">
        <v>51</v>
      </c>
      <c r="D184" s="10" t="s">
        <v>139</v>
      </c>
      <c r="E184" s="5" t="s">
        <v>678</v>
      </c>
      <c r="F184" s="8">
        <f>IF(IF(AE184="NA",AC184,AE184)&gt;Assumptions!$B$11,0,1)</f>
        <v>1</v>
      </c>
      <c r="G184" s="8">
        <f t="shared" si="16"/>
        <v>0</v>
      </c>
      <c r="H184" s="8">
        <f>IF(IF(AI184="NA",AG184,AI184)&gt;Assumptions!$B$11,0,1)</f>
        <v>1</v>
      </c>
      <c r="I184" s="6">
        <f t="shared" si="17"/>
        <v>800</v>
      </c>
      <c r="J184" s="8">
        <f>IF(IF(AM184="NA",AK184,AM184)&gt;Assumptions!$B$11,0,1)</f>
        <v>1</v>
      </c>
      <c r="K184" s="6">
        <f t="shared" si="18"/>
        <v>1200</v>
      </c>
      <c r="L184" s="5">
        <f t="shared" si="19"/>
        <v>1</v>
      </c>
      <c r="M184" s="5">
        <v>0</v>
      </c>
      <c r="N184" s="34">
        <f t="shared" si="20"/>
        <v>0</v>
      </c>
      <c r="O184" s="10" t="s">
        <v>648</v>
      </c>
      <c r="Q184" s="5" t="s">
        <v>678</v>
      </c>
      <c r="R184" s="9">
        <v>-99</v>
      </c>
      <c r="S184" s="9" t="s">
        <v>416</v>
      </c>
      <c r="T184" s="9" t="s">
        <v>416</v>
      </c>
      <c r="X184" s="9" t="s">
        <v>653</v>
      </c>
      <c r="Y184" s="14" t="s">
        <v>624</v>
      </c>
      <c r="Z184" s="7">
        <v>1215</v>
      </c>
      <c r="AA184" s="26">
        <f t="shared" si="22"/>
        <v>0</v>
      </c>
      <c r="AB184" s="5" t="s">
        <v>60</v>
      </c>
      <c r="AC184" s="5">
        <f>ROUNDUP(Z184*Assumptions!$B$13/Assumptions!$B$10,0)</f>
        <v>1</v>
      </c>
      <c r="AD184" s="6">
        <f>AC184*Assumptions!$B$9</f>
        <v>400</v>
      </c>
      <c r="AE184" s="5" t="s">
        <v>60</v>
      </c>
      <c r="AF184" s="6" t="s">
        <v>60</v>
      </c>
      <c r="AG184" s="5">
        <f>ROUNDUP(Z184*Assumptions!$B$15/Assumptions!$B$10,0)</f>
        <v>1</v>
      </c>
      <c r="AH184" s="6">
        <f>AG184*Assumptions!$B$9</f>
        <v>400</v>
      </c>
      <c r="AI184" s="5" t="s">
        <v>60</v>
      </c>
      <c r="AJ184" s="6" t="s">
        <v>60</v>
      </c>
      <c r="AK184" s="5">
        <f>ROUNDUP(Z184*Assumptions!$B$16/Assumptions!$B$10,0)</f>
        <v>1</v>
      </c>
      <c r="AL184" s="6">
        <f>AK184*Assumptions!$B$9</f>
        <v>400</v>
      </c>
      <c r="AM184" s="5" t="s">
        <v>60</v>
      </c>
      <c r="AN184" s="6" t="s">
        <v>60</v>
      </c>
      <c r="AQ184" s="5">
        <f t="shared" si="21"/>
        <v>1</v>
      </c>
      <c r="AR184" s="5">
        <f>IF(R184&gt;9,Assumptions!$B$18,0)</f>
        <v>0</v>
      </c>
      <c r="AS184" s="5">
        <f>IF(OR(T184="se",T184="s"),Assumptions!$B$19,0)</f>
        <v>0</v>
      </c>
      <c r="AT184" s="5">
        <f>IF(ISBLANK(V184),0,Assumptions!$B$20)</f>
        <v>0</v>
      </c>
      <c r="AU184" s="5">
        <f>IF(W184&gt;0,Assumptions!$B$21,0)</f>
        <v>0</v>
      </c>
      <c r="AV184" s="5">
        <f>IF(OR(COUNT(SEARCH({"ih","ie"},D184)),COUNT(SEARCH({"profile","income","lim","lico","mbm"},O184))),Assumptions!$B$22,0)</f>
        <v>0</v>
      </c>
      <c r="AW184" s="5">
        <f>IF(OR(COUNT(SEARCH({"hsc","ih","sdc"},D184)),COUNT(SEARCH({"profile","dwelling","housing","construction","rooms","owner","rent"},O184))),Assumptions!$B$23,0)</f>
        <v>0</v>
      </c>
      <c r="AX184" s="5">
        <f>IF(OR(COUNT(SEARCH({"ied","ic","evm"},D184)),COUNT(SEARCH({"profile","immigr","birth","visible","citizen","generation"},O184))),1,0)</f>
        <v>0</v>
      </c>
      <c r="AY184" s="5">
        <f>IF(OR(COUNT(SEARCH({"fh","fhm","ms"},D184)),COUNT(SEARCH({"profile","common-law","marital","family","parent","child","same sex","living alone","household size"},O184))),Assumptions!$B$25,0)</f>
        <v>0</v>
      </c>
      <c r="AZ184" s="5">
        <f>IF(OR(COUNT(SEARCH({"as"},D184)),COUNT(SEARCH({"profile","age","elderly","child","senior"},O184))),Assumptions!$B$26,0)</f>
        <v>1</v>
      </c>
    </row>
    <row r="185" spans="1:52" ht="50.1" customHeight="1" x14ac:dyDescent="0.2">
      <c r="A185" s="5">
        <v>180</v>
      </c>
      <c r="B185" s="5">
        <v>6</v>
      </c>
      <c r="C185" s="10" t="s">
        <v>51</v>
      </c>
      <c r="D185" s="10" t="s">
        <v>138</v>
      </c>
      <c r="E185" s="5" t="s">
        <v>679</v>
      </c>
      <c r="F185" s="8">
        <f>IF(IF(AE185="NA",AC185,AE185)&gt;Assumptions!$B$11,0,1)</f>
        <v>1</v>
      </c>
      <c r="G185" s="8">
        <f t="shared" si="16"/>
        <v>0</v>
      </c>
      <c r="H185" s="8">
        <f>IF(IF(AI185="NA",AG185,AI185)&gt;Assumptions!$B$11,0,1)</f>
        <v>1</v>
      </c>
      <c r="I185" s="6">
        <f t="shared" si="17"/>
        <v>800</v>
      </c>
      <c r="J185" s="8">
        <f>IF(IF(AM185="NA",AK185,AM185)&gt;Assumptions!$B$11,0,1)</f>
        <v>1</v>
      </c>
      <c r="K185" s="6">
        <f t="shared" si="18"/>
        <v>1200</v>
      </c>
      <c r="L185" s="5">
        <f t="shared" si="19"/>
        <v>0</v>
      </c>
      <c r="M185" s="5">
        <v>0</v>
      </c>
      <c r="N185" s="34">
        <f t="shared" si="20"/>
        <v>0</v>
      </c>
      <c r="O185" s="10" t="s">
        <v>649</v>
      </c>
      <c r="Q185" s="5" t="s">
        <v>679</v>
      </c>
      <c r="R185" s="9">
        <v>-99</v>
      </c>
      <c r="S185" s="9" t="s">
        <v>416</v>
      </c>
      <c r="T185" s="9" t="s">
        <v>416</v>
      </c>
      <c r="X185" s="9" t="s">
        <v>653</v>
      </c>
      <c r="Y185" s="14" t="s">
        <v>624</v>
      </c>
      <c r="Z185" s="7">
        <v>294</v>
      </c>
      <c r="AA185" s="26">
        <f t="shared" si="22"/>
        <v>0</v>
      </c>
      <c r="AB185" s="5" t="s">
        <v>60</v>
      </c>
      <c r="AC185" s="5">
        <f>ROUNDUP(Z185*Assumptions!$B$13/Assumptions!$B$10,0)</f>
        <v>1</v>
      </c>
      <c r="AD185" s="6">
        <f>AC185*Assumptions!$B$9</f>
        <v>400</v>
      </c>
      <c r="AE185" s="5" t="s">
        <v>60</v>
      </c>
      <c r="AF185" s="6" t="s">
        <v>60</v>
      </c>
      <c r="AG185" s="5">
        <f>ROUNDUP(Z185*Assumptions!$B$15/Assumptions!$B$10,0)</f>
        <v>1</v>
      </c>
      <c r="AH185" s="6">
        <f>AG185*Assumptions!$B$9</f>
        <v>400</v>
      </c>
      <c r="AI185" s="5" t="s">
        <v>60</v>
      </c>
      <c r="AJ185" s="6" t="s">
        <v>60</v>
      </c>
      <c r="AK185" s="5">
        <f>ROUNDUP(Z185*Assumptions!$B$16/Assumptions!$B$10,0)</f>
        <v>1</v>
      </c>
      <c r="AL185" s="6">
        <f>AK185*Assumptions!$B$9</f>
        <v>400</v>
      </c>
      <c r="AM185" s="5" t="s">
        <v>60</v>
      </c>
      <c r="AN185" s="6" t="s">
        <v>60</v>
      </c>
      <c r="AQ185" s="5">
        <f t="shared" si="21"/>
        <v>1</v>
      </c>
      <c r="AR185" s="5">
        <f>IF(R185&gt;9,Assumptions!$B$18,0)</f>
        <v>0</v>
      </c>
      <c r="AS185" s="5">
        <f>IF(OR(T185="se",T185="s"),Assumptions!$B$19,0)</f>
        <v>0</v>
      </c>
      <c r="AT185" s="5">
        <f>IF(ISBLANK(V185),0,Assumptions!$B$20)</f>
        <v>0</v>
      </c>
      <c r="AU185" s="5">
        <f>IF(W185&gt;0,Assumptions!$B$21,0)</f>
        <v>0</v>
      </c>
      <c r="AV185" s="5">
        <f>IF(OR(COUNT(SEARCH({"ih","ie"},D185)),COUNT(SEARCH({"profile","income","lim","lico","mbm"},O185))),Assumptions!$B$22,0)</f>
        <v>0</v>
      </c>
      <c r="AW185" s="5">
        <f>IF(OR(COUNT(SEARCH({"hsc","ih","sdc"},D185)),COUNT(SEARCH({"profile","dwelling","housing","construction","rooms","owner","rent"},O185))),Assumptions!$B$23,0)</f>
        <v>0</v>
      </c>
      <c r="AX185" s="5">
        <f>IF(OR(COUNT(SEARCH({"ied","ic","evm"},D185)),COUNT(SEARCH({"profile","immigr","birth","visible","citizen","generation"},O185))),1,0)</f>
        <v>0</v>
      </c>
      <c r="AY185" s="5">
        <f>IF(OR(COUNT(SEARCH({"fh","fhm","ms"},D185)),COUNT(SEARCH({"profile","common-law","marital","family","parent","child","same sex","living alone","household size"},O185))),Assumptions!$B$25,0)</f>
        <v>0</v>
      </c>
      <c r="AZ185" s="5">
        <f>IF(OR(COUNT(SEARCH({"as"},D185)),COUNT(SEARCH({"profile","age","elderly","child","senior"},O185))),Assumptions!$B$26,0)</f>
        <v>0</v>
      </c>
    </row>
    <row r="186" spans="1:52" ht="50.1" customHeight="1" x14ac:dyDescent="0.2">
      <c r="A186" s="5">
        <v>181</v>
      </c>
      <c r="B186" s="5">
        <v>6</v>
      </c>
      <c r="C186" s="10" t="s">
        <v>51</v>
      </c>
      <c r="D186" s="10" t="s">
        <v>819</v>
      </c>
      <c r="E186" s="5" t="s">
        <v>680</v>
      </c>
      <c r="F186" s="8">
        <f>IF(IF(AE186="NA",AC186,AE186)&gt;Assumptions!$B$11,0,1)</f>
        <v>1</v>
      </c>
      <c r="G186" s="8">
        <f t="shared" si="16"/>
        <v>0</v>
      </c>
      <c r="H186" s="8">
        <f>IF(IF(AI186="NA",AG186,AI186)&gt;Assumptions!$B$11,0,1)</f>
        <v>1</v>
      </c>
      <c r="I186" s="6">
        <f t="shared" si="17"/>
        <v>800</v>
      </c>
      <c r="J186" s="8">
        <f>IF(IF(AM186="NA",AK186,AM186)&gt;Assumptions!$B$11,0,1)</f>
        <v>1</v>
      </c>
      <c r="K186" s="6">
        <f t="shared" si="18"/>
        <v>1200</v>
      </c>
      <c r="L186" s="5">
        <f t="shared" si="19"/>
        <v>1</v>
      </c>
      <c r="M186" s="5">
        <v>0</v>
      </c>
      <c r="N186" s="34">
        <f t="shared" si="20"/>
        <v>0</v>
      </c>
      <c r="O186" s="10" t="s">
        <v>650</v>
      </c>
      <c r="Q186" s="5" t="s">
        <v>680</v>
      </c>
      <c r="R186" s="9">
        <v>-99</v>
      </c>
      <c r="S186" s="9" t="s">
        <v>416</v>
      </c>
      <c r="T186" s="9" t="s">
        <v>416</v>
      </c>
      <c r="X186" s="9" t="s">
        <v>653</v>
      </c>
      <c r="Y186" s="14" t="s">
        <v>512</v>
      </c>
      <c r="Z186" s="7">
        <v>369</v>
      </c>
      <c r="AA186" s="26">
        <f t="shared" si="22"/>
        <v>0</v>
      </c>
      <c r="AB186" s="5" t="s">
        <v>60</v>
      </c>
      <c r="AC186" s="5">
        <f>ROUNDUP(Z186*Assumptions!$B$13/Assumptions!$B$10,0)</f>
        <v>1</v>
      </c>
      <c r="AD186" s="6">
        <f>AC186*Assumptions!$B$9</f>
        <v>400</v>
      </c>
      <c r="AE186" s="5" t="s">
        <v>60</v>
      </c>
      <c r="AF186" s="6" t="s">
        <v>60</v>
      </c>
      <c r="AG186" s="5">
        <f>ROUNDUP(Z186*Assumptions!$B$15/Assumptions!$B$10,0)</f>
        <v>1</v>
      </c>
      <c r="AH186" s="6">
        <f>AG186*Assumptions!$B$9</f>
        <v>400</v>
      </c>
      <c r="AI186" s="5" t="s">
        <v>60</v>
      </c>
      <c r="AJ186" s="6" t="s">
        <v>60</v>
      </c>
      <c r="AK186" s="5">
        <f>ROUNDUP(Z186*Assumptions!$B$16/Assumptions!$B$10,0)</f>
        <v>1</v>
      </c>
      <c r="AL186" s="6">
        <f>AK186*Assumptions!$B$9</f>
        <v>400</v>
      </c>
      <c r="AM186" s="5" t="s">
        <v>60</v>
      </c>
      <c r="AN186" s="6" t="s">
        <v>60</v>
      </c>
      <c r="AQ186" s="5">
        <f t="shared" si="21"/>
        <v>1</v>
      </c>
      <c r="AR186" s="5">
        <f>IF(R186&gt;9,Assumptions!$B$18,0)</f>
        <v>0</v>
      </c>
      <c r="AS186" s="5">
        <f>IF(OR(T186="se",T186="s"),Assumptions!$B$19,0)</f>
        <v>0</v>
      </c>
      <c r="AT186" s="5">
        <f>IF(ISBLANK(V186),0,Assumptions!$B$20)</f>
        <v>0</v>
      </c>
      <c r="AU186" s="5">
        <f>IF(W186&gt;0,Assumptions!$B$21,0)</f>
        <v>0</v>
      </c>
      <c r="AV186" s="5">
        <f>IF(OR(COUNT(SEARCH({"ih","ie"},D186)),COUNT(SEARCH({"profile","income","lim","lico","mbm"},O186))),Assumptions!$B$22,0)</f>
        <v>0</v>
      </c>
      <c r="AW186" s="5">
        <f>IF(OR(COUNT(SEARCH({"hsc","ih","sdc"},D186)),COUNT(SEARCH({"profile","dwelling","housing","construction","rooms","owner","rent"},O186))),Assumptions!$B$23,0)</f>
        <v>0</v>
      </c>
      <c r="AX186" s="5">
        <f>IF(OR(COUNT(SEARCH({"ied","ic","evm"},D186)),COUNT(SEARCH({"profile","immigr","birth","visible","citizen","generation"},O186))),1,0)</f>
        <v>0</v>
      </c>
      <c r="AY186" s="5">
        <f>IF(OR(COUNT(SEARCH({"fh","fhm","ms"},D186)),COUNT(SEARCH({"profile","common-law","marital","family","parent","child","same sex","living alone","household size"},O186))),Assumptions!$B$25,0)</f>
        <v>0</v>
      </c>
      <c r="AZ186" s="5">
        <f>IF(OR(COUNT(SEARCH({"as"},D186)),COUNT(SEARCH({"profile","age","elderly","child","senior"},O186))),Assumptions!$B$26,0)</f>
        <v>1</v>
      </c>
    </row>
    <row r="187" spans="1:52" ht="50.1" customHeight="1" x14ac:dyDescent="0.2">
      <c r="A187" s="5">
        <v>182</v>
      </c>
      <c r="B187" s="5">
        <v>6</v>
      </c>
      <c r="C187" s="10" t="s">
        <v>51</v>
      </c>
      <c r="D187" s="10" t="s">
        <v>1001</v>
      </c>
      <c r="E187" s="5" t="s">
        <v>681</v>
      </c>
      <c r="F187" s="8">
        <f>IF(IF(AE187="NA",AC187,AE187)&gt;Assumptions!$B$11,0,1)</f>
        <v>1</v>
      </c>
      <c r="G187" s="8">
        <f t="shared" si="16"/>
        <v>0</v>
      </c>
      <c r="H187" s="8">
        <f>IF(IF(AI187="NA",AG187,AI187)&gt;Assumptions!$B$11,0,1)</f>
        <v>1</v>
      </c>
      <c r="I187" s="6">
        <f t="shared" si="17"/>
        <v>800</v>
      </c>
      <c r="J187" s="8">
        <f>IF(IF(AM187="NA",AK187,AM187)&gt;Assumptions!$B$11,0,1)</f>
        <v>1</v>
      </c>
      <c r="K187" s="6">
        <f t="shared" si="18"/>
        <v>1200</v>
      </c>
      <c r="L187" s="5">
        <f t="shared" si="19"/>
        <v>2</v>
      </c>
      <c r="M187" s="5">
        <v>0</v>
      </c>
      <c r="N187" s="34">
        <f t="shared" si="20"/>
        <v>0</v>
      </c>
      <c r="O187" s="10" t="s">
        <v>651</v>
      </c>
      <c r="Q187" s="5" t="s">
        <v>681</v>
      </c>
      <c r="R187" s="9">
        <v>-99</v>
      </c>
      <c r="S187" s="9" t="s">
        <v>416</v>
      </c>
      <c r="T187" s="9" t="s">
        <v>416</v>
      </c>
      <c r="X187" s="9" t="s">
        <v>653</v>
      </c>
      <c r="Y187" s="14" t="s">
        <v>706</v>
      </c>
      <c r="Z187" s="7">
        <v>60</v>
      </c>
      <c r="AA187" s="26">
        <f t="shared" si="22"/>
        <v>0</v>
      </c>
      <c r="AB187" s="5" t="s">
        <v>60</v>
      </c>
      <c r="AC187" s="5">
        <f>ROUNDUP(Z187*Assumptions!$B$13/Assumptions!$B$10,0)</f>
        <v>1</v>
      </c>
      <c r="AD187" s="6">
        <f>AC187*Assumptions!$B$9</f>
        <v>400</v>
      </c>
      <c r="AE187" s="5" t="s">
        <v>60</v>
      </c>
      <c r="AF187" s="6" t="s">
        <v>60</v>
      </c>
      <c r="AG187" s="5">
        <f>ROUNDUP(Z187*Assumptions!$B$15/Assumptions!$B$10,0)</f>
        <v>1</v>
      </c>
      <c r="AH187" s="6">
        <f>AG187*Assumptions!$B$9</f>
        <v>400</v>
      </c>
      <c r="AI187" s="5" t="s">
        <v>60</v>
      </c>
      <c r="AJ187" s="6" t="s">
        <v>60</v>
      </c>
      <c r="AK187" s="5">
        <f>ROUNDUP(Z187*Assumptions!$B$16/Assumptions!$B$10,0)</f>
        <v>1</v>
      </c>
      <c r="AL187" s="6">
        <f>AK187*Assumptions!$B$9</f>
        <v>400</v>
      </c>
      <c r="AM187" s="5" t="s">
        <v>60</v>
      </c>
      <c r="AN187" s="6" t="s">
        <v>60</v>
      </c>
      <c r="AQ187" s="5">
        <f t="shared" si="21"/>
        <v>1</v>
      </c>
      <c r="AR187" s="5">
        <f>IF(R187&gt;9,Assumptions!$B$18,0)</f>
        <v>0</v>
      </c>
      <c r="AS187" s="5">
        <f>IF(OR(T187="se",T187="s"),Assumptions!$B$19,0)</f>
        <v>0</v>
      </c>
      <c r="AT187" s="5">
        <f>IF(ISBLANK(V187),0,Assumptions!$B$20)</f>
        <v>0</v>
      </c>
      <c r="AU187" s="5">
        <f>IF(W187&gt;0,Assumptions!$B$21,0)</f>
        <v>0</v>
      </c>
      <c r="AV187" s="5">
        <f>IF(OR(COUNT(SEARCH({"ih","ie"},D187)),COUNT(SEARCH({"profile","income","lim","lico","mbm"},O187))),Assumptions!$B$22,0)</f>
        <v>0</v>
      </c>
      <c r="AW187" s="5">
        <f>IF(OR(COUNT(SEARCH({"hsc","ih","sdc"},D187)),COUNT(SEARCH({"profile","dwelling","housing","construction","rooms","owner","rent"},O187))),Assumptions!$B$23,0)</f>
        <v>0</v>
      </c>
      <c r="AX187" s="5">
        <f>IF(OR(COUNT(SEARCH({"ied","ic","evm"},D187)),COUNT(SEARCH({"profile","immigr","birth","visible","citizen","generation"},O187))),1,0)</f>
        <v>0</v>
      </c>
      <c r="AY187" s="5">
        <f>IF(OR(COUNT(SEARCH({"fh","fhm","ms"},D187)),COUNT(SEARCH({"profile","common-law","marital","family","parent","child","same sex","living alone","household size"},O187))),Assumptions!$B$25,0)</f>
        <v>1</v>
      </c>
      <c r="AZ187" s="5">
        <f>IF(OR(COUNT(SEARCH({"as"},D187)),COUNT(SEARCH({"profile","age","elderly","child","senior"},O187))),Assumptions!$B$26,0)</f>
        <v>1</v>
      </c>
    </row>
    <row r="188" spans="1:52" ht="50.1" customHeight="1" x14ac:dyDescent="0.2">
      <c r="A188" s="5">
        <v>183</v>
      </c>
      <c r="B188" s="5">
        <v>6</v>
      </c>
      <c r="C188" s="10" t="s">
        <v>51</v>
      </c>
      <c r="D188" s="10" t="s">
        <v>140</v>
      </c>
      <c r="E188" s="5" t="s">
        <v>682</v>
      </c>
      <c r="F188" s="8">
        <f>IF(IF(AE188="NA",AC188,AE188)&gt;Assumptions!$B$11,0,1)</f>
        <v>1</v>
      </c>
      <c r="G188" s="8">
        <f t="shared" si="16"/>
        <v>0</v>
      </c>
      <c r="H188" s="8">
        <f>IF(IF(AI188="NA",AG188,AI188)&gt;Assumptions!$B$11,0,1)</f>
        <v>1</v>
      </c>
      <c r="I188" s="6">
        <f t="shared" si="17"/>
        <v>800</v>
      </c>
      <c r="J188" s="8">
        <f>IF(IF(AM188="NA",AK188,AM188)&gt;Assumptions!$B$11,0,1)</f>
        <v>1</v>
      </c>
      <c r="K188" s="6">
        <f t="shared" si="18"/>
        <v>1200</v>
      </c>
      <c r="L188" s="5">
        <f t="shared" si="19"/>
        <v>3</v>
      </c>
      <c r="M188" s="5">
        <v>0</v>
      </c>
      <c r="N188" s="34">
        <f t="shared" si="20"/>
        <v>0</v>
      </c>
      <c r="O188" s="10" t="s">
        <v>633</v>
      </c>
      <c r="Q188" s="5" t="s">
        <v>682</v>
      </c>
      <c r="R188" s="9">
        <v>-99</v>
      </c>
      <c r="S188" s="9" t="s">
        <v>416</v>
      </c>
      <c r="T188" s="9" t="s">
        <v>416</v>
      </c>
      <c r="X188" s="9" t="s">
        <v>653</v>
      </c>
      <c r="Y188" s="14" t="s">
        <v>705</v>
      </c>
      <c r="Z188" s="7">
        <v>1800</v>
      </c>
      <c r="AA188" s="26">
        <f t="shared" si="22"/>
        <v>0</v>
      </c>
      <c r="AB188" s="5" t="s">
        <v>60</v>
      </c>
      <c r="AC188" s="5">
        <f>ROUNDUP(Z188*Assumptions!$B$13/Assumptions!$B$10,0)</f>
        <v>1</v>
      </c>
      <c r="AD188" s="6">
        <f>AC188*Assumptions!$B$9</f>
        <v>400</v>
      </c>
      <c r="AE188" s="5" t="s">
        <v>60</v>
      </c>
      <c r="AF188" s="6" t="s">
        <v>60</v>
      </c>
      <c r="AG188" s="5">
        <f>ROUNDUP(Z188*Assumptions!$B$15/Assumptions!$B$10,0)</f>
        <v>1</v>
      </c>
      <c r="AH188" s="6">
        <f>AG188*Assumptions!$B$9</f>
        <v>400</v>
      </c>
      <c r="AI188" s="5" t="s">
        <v>60</v>
      </c>
      <c r="AJ188" s="6" t="s">
        <v>60</v>
      </c>
      <c r="AK188" s="5">
        <f>ROUNDUP(Z188*Assumptions!$B$16/Assumptions!$B$10,0)</f>
        <v>1</v>
      </c>
      <c r="AL188" s="6">
        <f>AK188*Assumptions!$B$9</f>
        <v>400</v>
      </c>
      <c r="AM188" s="5" t="s">
        <v>60</v>
      </c>
      <c r="AN188" s="6" t="s">
        <v>60</v>
      </c>
      <c r="AQ188" s="5">
        <f t="shared" si="21"/>
        <v>1</v>
      </c>
      <c r="AR188" s="5">
        <f>IF(R188&gt;9,Assumptions!$B$18,0)</f>
        <v>0</v>
      </c>
      <c r="AS188" s="5">
        <f>IF(OR(T188="se",T188="s"),Assumptions!$B$19,0)</f>
        <v>0</v>
      </c>
      <c r="AT188" s="5">
        <f>IF(ISBLANK(V188),0,Assumptions!$B$20)</f>
        <v>0</v>
      </c>
      <c r="AU188" s="5">
        <f>IF(W188&gt;0,Assumptions!$B$21,0)</f>
        <v>0</v>
      </c>
      <c r="AV188" s="5">
        <f>IF(OR(COUNT(SEARCH({"ih","ie"},D188)),COUNT(SEARCH({"profile","income","lim","lico","mbm"},O188))),Assumptions!$B$22,0)</f>
        <v>1</v>
      </c>
      <c r="AW188" s="5">
        <f>IF(OR(COUNT(SEARCH({"hsc","ih","sdc"},D188)),COUNT(SEARCH({"profile","dwelling","housing","construction","rooms","owner","rent"},O188))),Assumptions!$B$23,0)</f>
        <v>1</v>
      </c>
      <c r="AX188" s="5">
        <f>IF(OR(COUNT(SEARCH({"ied","ic","evm"},D188)),COUNT(SEARCH({"profile","immigr","birth","visible","citizen","generation"},O188))),1,0)</f>
        <v>0</v>
      </c>
      <c r="AY188" s="5">
        <f>IF(OR(COUNT(SEARCH({"fh","fhm","ms"},D188)),COUNT(SEARCH({"profile","common-law","marital","family","parent","child","same sex","living alone","household size"},O188))),Assumptions!$B$25,0)</f>
        <v>0</v>
      </c>
      <c r="AZ188" s="5">
        <f>IF(OR(COUNT(SEARCH({"as"},D188)),COUNT(SEARCH({"profile","age","elderly","child","senior"},O188))),Assumptions!$B$26,0)</f>
        <v>1</v>
      </c>
    </row>
    <row r="189" spans="1:52" ht="50.1" customHeight="1" x14ac:dyDescent="0.2">
      <c r="A189" s="5">
        <v>184</v>
      </c>
      <c r="B189" s="5">
        <v>6</v>
      </c>
      <c r="C189" s="10" t="s">
        <v>51</v>
      </c>
      <c r="D189" s="10" t="s">
        <v>138</v>
      </c>
      <c r="E189" s="5" t="s">
        <v>683</v>
      </c>
      <c r="F189" s="8">
        <f>IF(IF(AE189="NA",AC189,AE189)&gt;Assumptions!$B$11,0,1)</f>
        <v>1</v>
      </c>
      <c r="G189" s="8">
        <f t="shared" si="16"/>
        <v>0</v>
      </c>
      <c r="H189" s="8">
        <f>IF(IF(AI189="NA",AG189,AI189)&gt;Assumptions!$B$11,0,1)</f>
        <v>1</v>
      </c>
      <c r="I189" s="6">
        <f t="shared" si="17"/>
        <v>800</v>
      </c>
      <c r="J189" s="8">
        <f>IF(IF(AM189="NA",AK189,AM189)&gt;Assumptions!$B$11,0,1)</f>
        <v>1</v>
      </c>
      <c r="K189" s="6">
        <f t="shared" si="18"/>
        <v>1200</v>
      </c>
      <c r="L189" s="5">
        <f t="shared" si="19"/>
        <v>1</v>
      </c>
      <c r="M189" s="5">
        <v>0</v>
      </c>
      <c r="N189" s="34">
        <f t="shared" si="20"/>
        <v>0</v>
      </c>
      <c r="O189" s="10" t="s">
        <v>634</v>
      </c>
      <c r="Q189" s="5" t="s">
        <v>683</v>
      </c>
      <c r="R189" s="9">
        <v>-99</v>
      </c>
      <c r="S189" s="9" t="s">
        <v>416</v>
      </c>
      <c r="T189" s="9" t="s">
        <v>416</v>
      </c>
      <c r="X189" s="9" t="s">
        <v>653</v>
      </c>
      <c r="Y189" s="14" t="s">
        <v>612</v>
      </c>
      <c r="Z189" s="7">
        <v>180</v>
      </c>
      <c r="AA189" s="26">
        <f t="shared" si="22"/>
        <v>0</v>
      </c>
      <c r="AB189" s="5" t="s">
        <v>60</v>
      </c>
      <c r="AC189" s="5">
        <f>ROUNDUP(Z189*Assumptions!$B$13/Assumptions!$B$10,0)</f>
        <v>1</v>
      </c>
      <c r="AD189" s="6">
        <f>AC189*Assumptions!$B$9</f>
        <v>400</v>
      </c>
      <c r="AE189" s="5" t="s">
        <v>60</v>
      </c>
      <c r="AF189" s="6" t="s">
        <v>60</v>
      </c>
      <c r="AG189" s="5">
        <f>ROUNDUP(Z189*Assumptions!$B$15/Assumptions!$B$10,0)</f>
        <v>1</v>
      </c>
      <c r="AH189" s="6">
        <f>AG189*Assumptions!$B$9</f>
        <v>400</v>
      </c>
      <c r="AI189" s="5" t="s">
        <v>60</v>
      </c>
      <c r="AJ189" s="6" t="s">
        <v>60</v>
      </c>
      <c r="AK189" s="5">
        <f>ROUNDUP(Z189*Assumptions!$B$16/Assumptions!$B$10,0)</f>
        <v>1</v>
      </c>
      <c r="AL189" s="6">
        <f>AK189*Assumptions!$B$9</f>
        <v>400</v>
      </c>
      <c r="AM189" s="5" t="s">
        <v>60</v>
      </c>
      <c r="AN189" s="6" t="s">
        <v>60</v>
      </c>
      <c r="AQ189" s="5">
        <f t="shared" si="21"/>
        <v>1</v>
      </c>
      <c r="AR189" s="5">
        <f>IF(R189&gt;9,Assumptions!$B$18,0)</f>
        <v>0</v>
      </c>
      <c r="AS189" s="5">
        <f>IF(OR(T189="se",T189="s"),Assumptions!$B$19,0)</f>
        <v>0</v>
      </c>
      <c r="AT189" s="5">
        <f>IF(ISBLANK(V189),0,Assumptions!$B$20)</f>
        <v>0</v>
      </c>
      <c r="AU189" s="5">
        <f>IF(W189&gt;0,Assumptions!$B$21,0)</f>
        <v>0</v>
      </c>
      <c r="AV189" s="5">
        <f>IF(OR(COUNT(SEARCH({"ih","ie"},D189)),COUNT(SEARCH({"profile","income","lim","lico","mbm"},O189))),Assumptions!$B$22,0)</f>
        <v>0</v>
      </c>
      <c r="AW189" s="5">
        <f>IF(OR(COUNT(SEARCH({"hsc","ih","sdc"},D189)),COUNT(SEARCH({"profile","dwelling","housing","construction","rooms","owner","rent"},O189))),Assumptions!$B$23,0)</f>
        <v>0</v>
      </c>
      <c r="AX189" s="5">
        <f>IF(OR(COUNT(SEARCH({"ied","ic","evm"},D189)),COUNT(SEARCH({"profile","immigr","birth","visible","citizen","generation"},O189))),1,0)</f>
        <v>0</v>
      </c>
      <c r="AY189" s="5">
        <f>IF(OR(COUNT(SEARCH({"fh","fhm","ms"},D189)),COUNT(SEARCH({"profile","common-law","marital","family","parent","child","same sex","living alone","household size"},O189))),Assumptions!$B$25,0)</f>
        <v>0</v>
      </c>
      <c r="AZ189" s="5">
        <f>IF(OR(COUNT(SEARCH({"as"},D189)),COUNT(SEARCH({"profile","age","elderly","child","senior"},O189))),Assumptions!$B$26,0)</f>
        <v>1</v>
      </c>
    </row>
    <row r="190" spans="1:52" ht="50.1" customHeight="1" x14ac:dyDescent="0.2">
      <c r="A190" s="5">
        <v>185</v>
      </c>
      <c r="B190" s="5">
        <v>6</v>
      </c>
      <c r="C190" s="10" t="s">
        <v>51</v>
      </c>
      <c r="D190" s="10" t="s">
        <v>138</v>
      </c>
      <c r="E190" s="5" t="s">
        <v>684</v>
      </c>
      <c r="F190" s="8">
        <f>IF(IF(AE190="NA",AC190,AE190)&gt;Assumptions!$B$11,0,1)</f>
        <v>1</v>
      </c>
      <c r="G190" s="8">
        <f t="shared" si="16"/>
        <v>0</v>
      </c>
      <c r="H190" s="8">
        <f>IF(IF(AI190="NA",AG190,AI190)&gt;Assumptions!$B$11,0,1)</f>
        <v>1</v>
      </c>
      <c r="I190" s="6">
        <f t="shared" si="17"/>
        <v>800</v>
      </c>
      <c r="J190" s="8">
        <f>IF(IF(AM190="NA",AK190,AM190)&gt;Assumptions!$B$11,0,1)</f>
        <v>1</v>
      </c>
      <c r="K190" s="6">
        <f t="shared" si="18"/>
        <v>1200</v>
      </c>
      <c r="L190" s="5">
        <f t="shared" si="19"/>
        <v>0</v>
      </c>
      <c r="M190" s="5">
        <v>0</v>
      </c>
      <c r="N190" s="34">
        <f t="shared" si="20"/>
        <v>0</v>
      </c>
      <c r="O190" s="10" t="s">
        <v>628</v>
      </c>
      <c r="Q190" s="5" t="s">
        <v>684</v>
      </c>
      <c r="R190" s="9">
        <v>-99</v>
      </c>
      <c r="S190" s="9" t="s">
        <v>416</v>
      </c>
      <c r="T190" s="9" t="s">
        <v>416</v>
      </c>
      <c r="X190" s="9" t="s">
        <v>653</v>
      </c>
      <c r="Y190" s="14" t="s">
        <v>703</v>
      </c>
      <c r="Z190" s="7">
        <v>252</v>
      </c>
      <c r="AA190" s="26">
        <f t="shared" si="22"/>
        <v>0</v>
      </c>
      <c r="AB190" s="5" t="s">
        <v>60</v>
      </c>
      <c r="AC190" s="5">
        <f>ROUNDUP(Z190*Assumptions!$B$13/Assumptions!$B$10,0)</f>
        <v>1</v>
      </c>
      <c r="AD190" s="6">
        <f>AC190*Assumptions!$B$9</f>
        <v>400</v>
      </c>
      <c r="AE190" s="5" t="s">
        <v>60</v>
      </c>
      <c r="AF190" s="6" t="s">
        <v>60</v>
      </c>
      <c r="AG190" s="5">
        <f>ROUNDUP(Z190*Assumptions!$B$15/Assumptions!$B$10,0)</f>
        <v>1</v>
      </c>
      <c r="AH190" s="6">
        <f>AG190*Assumptions!$B$9</f>
        <v>400</v>
      </c>
      <c r="AI190" s="5" t="s">
        <v>60</v>
      </c>
      <c r="AJ190" s="6" t="s">
        <v>60</v>
      </c>
      <c r="AK190" s="5">
        <f>ROUNDUP(Z190*Assumptions!$B$16/Assumptions!$B$10,0)</f>
        <v>1</v>
      </c>
      <c r="AL190" s="6">
        <f>AK190*Assumptions!$B$9</f>
        <v>400</v>
      </c>
      <c r="AM190" s="5" t="s">
        <v>60</v>
      </c>
      <c r="AN190" s="6" t="s">
        <v>60</v>
      </c>
      <c r="AQ190" s="5">
        <f t="shared" si="21"/>
        <v>1</v>
      </c>
      <c r="AR190" s="5">
        <f>IF(R190&gt;9,Assumptions!$B$18,0)</f>
        <v>0</v>
      </c>
      <c r="AS190" s="5">
        <f>IF(OR(T190="se",T190="s"),Assumptions!$B$19,0)</f>
        <v>0</v>
      </c>
      <c r="AT190" s="5">
        <f>IF(ISBLANK(V190),0,Assumptions!$B$20)</f>
        <v>0</v>
      </c>
      <c r="AU190" s="5">
        <f>IF(W190&gt;0,Assumptions!$B$21,0)</f>
        <v>0</v>
      </c>
      <c r="AV190" s="5">
        <f>IF(OR(COUNT(SEARCH({"ih","ie"},D190)),COUNT(SEARCH({"profile","income","lim","lico","mbm"},O190))),Assumptions!$B$22,0)</f>
        <v>0</v>
      </c>
      <c r="AW190" s="5">
        <f>IF(OR(COUNT(SEARCH({"hsc","ih","sdc"},D190)),COUNT(SEARCH({"profile","dwelling","housing","construction","rooms","owner","rent"},O190))),Assumptions!$B$23,0)</f>
        <v>0</v>
      </c>
      <c r="AX190" s="5">
        <f>IF(OR(COUNT(SEARCH({"ied","ic","evm"},D190)),COUNT(SEARCH({"profile","immigr","birth","visible","citizen","generation"},O190))),1,0)</f>
        <v>0</v>
      </c>
      <c r="AY190" s="5">
        <f>IF(OR(COUNT(SEARCH({"fh","fhm","ms"},D190)),COUNT(SEARCH({"profile","common-law","marital","family","parent","child","same sex","living alone","household size"},O190))),Assumptions!$B$25,0)</f>
        <v>0</v>
      </c>
      <c r="AZ190" s="5">
        <f>IF(OR(COUNT(SEARCH({"as"},D190)),COUNT(SEARCH({"profile","age","elderly","child","senior"},O190))),Assumptions!$B$26,0)</f>
        <v>0</v>
      </c>
    </row>
    <row r="191" spans="1:52" ht="50.1" customHeight="1" x14ac:dyDescent="0.2">
      <c r="A191" s="5">
        <v>186</v>
      </c>
      <c r="B191" s="5">
        <v>6</v>
      </c>
      <c r="C191" s="10" t="s">
        <v>51</v>
      </c>
      <c r="D191" s="10" t="s">
        <v>138</v>
      </c>
      <c r="E191" s="5" t="s">
        <v>685</v>
      </c>
      <c r="F191" s="8">
        <f>IF(IF(AE191="NA",AC191,AE191)&gt;Assumptions!$B$11,0,1)</f>
        <v>1</v>
      </c>
      <c r="G191" s="8">
        <f t="shared" si="16"/>
        <v>0</v>
      </c>
      <c r="H191" s="8">
        <f>IF(IF(AI191="NA",AG191,AI191)&gt;Assumptions!$B$11,0,1)</f>
        <v>1</v>
      </c>
      <c r="I191" s="6">
        <f t="shared" si="17"/>
        <v>800</v>
      </c>
      <c r="J191" s="8">
        <f>IF(IF(AM191="NA",AK191,AM191)&gt;Assumptions!$B$11,0,1)</f>
        <v>1</v>
      </c>
      <c r="K191" s="6">
        <f t="shared" si="18"/>
        <v>1200</v>
      </c>
      <c r="L191" s="5">
        <f t="shared" si="19"/>
        <v>0</v>
      </c>
      <c r="M191" s="5">
        <v>0</v>
      </c>
      <c r="N191" s="34">
        <f t="shared" si="20"/>
        <v>0</v>
      </c>
      <c r="O191" s="10" t="s">
        <v>652</v>
      </c>
      <c r="Q191" s="5" t="s">
        <v>685</v>
      </c>
      <c r="R191" s="9">
        <v>-99</v>
      </c>
      <c r="S191" s="9" t="s">
        <v>416</v>
      </c>
      <c r="T191" s="9" t="s">
        <v>416</v>
      </c>
      <c r="X191" s="9" t="s">
        <v>653</v>
      </c>
      <c r="Y191" s="14" t="s">
        <v>703</v>
      </c>
      <c r="Z191" s="7">
        <v>33</v>
      </c>
      <c r="AA191" s="26">
        <f t="shared" si="22"/>
        <v>0</v>
      </c>
      <c r="AB191" s="5" t="s">
        <v>60</v>
      </c>
      <c r="AC191" s="5">
        <f>ROUNDUP(Z191*Assumptions!$B$13/Assumptions!$B$10,0)</f>
        <v>1</v>
      </c>
      <c r="AD191" s="6">
        <f>AC191*Assumptions!$B$9</f>
        <v>400</v>
      </c>
      <c r="AE191" s="5" t="s">
        <v>60</v>
      </c>
      <c r="AF191" s="6" t="s">
        <v>60</v>
      </c>
      <c r="AG191" s="5">
        <f>ROUNDUP(Z191*Assumptions!$B$15/Assumptions!$B$10,0)</f>
        <v>1</v>
      </c>
      <c r="AH191" s="6">
        <f>AG191*Assumptions!$B$9</f>
        <v>400</v>
      </c>
      <c r="AI191" s="5" t="s">
        <v>60</v>
      </c>
      <c r="AJ191" s="6" t="s">
        <v>60</v>
      </c>
      <c r="AK191" s="5">
        <f>ROUNDUP(Z191*Assumptions!$B$16/Assumptions!$B$10,0)</f>
        <v>1</v>
      </c>
      <c r="AL191" s="6">
        <f>AK191*Assumptions!$B$9</f>
        <v>400</v>
      </c>
      <c r="AM191" s="5" t="s">
        <v>60</v>
      </c>
      <c r="AN191" s="6" t="s">
        <v>60</v>
      </c>
      <c r="AQ191" s="5">
        <f t="shared" si="21"/>
        <v>1</v>
      </c>
      <c r="AR191" s="5">
        <f>IF(R191&gt;9,Assumptions!$B$18,0)</f>
        <v>0</v>
      </c>
      <c r="AS191" s="5">
        <f>IF(OR(T191="se",T191="s"),Assumptions!$B$19,0)</f>
        <v>0</v>
      </c>
      <c r="AT191" s="5">
        <f>IF(ISBLANK(V191),0,Assumptions!$B$20)</f>
        <v>0</v>
      </c>
      <c r="AU191" s="5">
        <f>IF(W191&gt;0,Assumptions!$B$21,0)</f>
        <v>0</v>
      </c>
      <c r="AV191" s="5">
        <f>IF(OR(COUNT(SEARCH({"ih","ie"},D191)),COUNT(SEARCH({"profile","income","lim","lico","mbm"},O191))),Assumptions!$B$22,0)</f>
        <v>0</v>
      </c>
      <c r="AW191" s="5">
        <f>IF(OR(COUNT(SEARCH({"hsc","ih","sdc"},D191)),COUNT(SEARCH({"profile","dwelling","housing","construction","rooms","owner","rent"},O191))),Assumptions!$B$23,0)</f>
        <v>0</v>
      </c>
      <c r="AX191" s="5">
        <f>IF(OR(COUNT(SEARCH({"ied","ic","evm"},D191)),COUNT(SEARCH({"profile","immigr","birth","visible","citizen","generation"},O191))),1,0)</f>
        <v>0</v>
      </c>
      <c r="AY191" s="5">
        <f>IF(OR(COUNT(SEARCH({"fh","fhm","ms"},D191)),COUNT(SEARCH({"profile","common-law","marital","family","parent","child","same sex","living alone","household size"},O191))),Assumptions!$B$25,0)</f>
        <v>0</v>
      </c>
      <c r="AZ191" s="5">
        <f>IF(OR(COUNT(SEARCH({"as"},D191)),COUNT(SEARCH({"profile","age","elderly","child","senior"},O191))),Assumptions!$B$26,0)</f>
        <v>0</v>
      </c>
    </row>
    <row r="192" spans="1:52" ht="50.1" customHeight="1" x14ac:dyDescent="0.2">
      <c r="A192" s="5">
        <v>187</v>
      </c>
      <c r="B192" s="5">
        <v>6</v>
      </c>
      <c r="C192" s="10" t="s">
        <v>51</v>
      </c>
      <c r="D192" s="10" t="s">
        <v>140</v>
      </c>
      <c r="E192" s="5" t="s">
        <v>686</v>
      </c>
      <c r="F192" s="8">
        <f>IF(IF(AE192="NA",AC192,AE192)&gt;Assumptions!$B$11,0,1)</f>
        <v>1</v>
      </c>
      <c r="G192" s="8">
        <f t="shared" si="16"/>
        <v>0</v>
      </c>
      <c r="H192" s="8">
        <f>IF(IF(AI192="NA",AG192,AI192)&gt;Assumptions!$B$11,0,1)</f>
        <v>1</v>
      </c>
      <c r="I192" s="6">
        <f t="shared" si="17"/>
        <v>800</v>
      </c>
      <c r="J192" s="8">
        <f>IF(IF(AM192="NA",AK192,AM192)&gt;Assumptions!$B$11,0,1)</f>
        <v>1</v>
      </c>
      <c r="K192" s="6">
        <f t="shared" si="18"/>
        <v>1200</v>
      </c>
      <c r="L192" s="5">
        <f t="shared" si="19"/>
        <v>2</v>
      </c>
      <c r="M192" s="5">
        <v>0</v>
      </c>
      <c r="N192" s="34">
        <f t="shared" si="20"/>
        <v>0</v>
      </c>
      <c r="O192" s="10" t="s">
        <v>635</v>
      </c>
      <c r="Q192" s="5" t="s">
        <v>686</v>
      </c>
      <c r="R192" s="9">
        <v>-99</v>
      </c>
      <c r="S192" s="9" t="s">
        <v>416</v>
      </c>
      <c r="T192" s="9" t="s">
        <v>416</v>
      </c>
      <c r="X192" s="9" t="s">
        <v>653</v>
      </c>
      <c r="Y192" s="14" t="s">
        <v>703</v>
      </c>
      <c r="Z192" s="7">
        <v>42</v>
      </c>
      <c r="AA192" s="26">
        <f t="shared" si="22"/>
        <v>0</v>
      </c>
      <c r="AB192" s="5" t="s">
        <v>60</v>
      </c>
      <c r="AC192" s="5">
        <f>ROUNDUP(Z192*Assumptions!$B$13/Assumptions!$B$10,0)</f>
        <v>1</v>
      </c>
      <c r="AD192" s="6">
        <f>AC192*Assumptions!$B$9</f>
        <v>400</v>
      </c>
      <c r="AE192" s="5" t="s">
        <v>60</v>
      </c>
      <c r="AF192" s="6" t="s">
        <v>60</v>
      </c>
      <c r="AG192" s="5">
        <f>ROUNDUP(Z192*Assumptions!$B$15/Assumptions!$B$10,0)</f>
        <v>1</v>
      </c>
      <c r="AH192" s="6">
        <f>AG192*Assumptions!$B$9</f>
        <v>400</v>
      </c>
      <c r="AI192" s="5" t="s">
        <v>60</v>
      </c>
      <c r="AJ192" s="6" t="s">
        <v>60</v>
      </c>
      <c r="AK192" s="5">
        <f>ROUNDUP(Z192*Assumptions!$B$16/Assumptions!$B$10,0)</f>
        <v>1</v>
      </c>
      <c r="AL192" s="6">
        <f>AK192*Assumptions!$B$9</f>
        <v>400</v>
      </c>
      <c r="AM192" s="5" t="s">
        <v>60</v>
      </c>
      <c r="AN192" s="6" t="s">
        <v>60</v>
      </c>
      <c r="AQ192" s="5">
        <f t="shared" si="21"/>
        <v>1</v>
      </c>
      <c r="AR192" s="5">
        <f>IF(R192&gt;9,Assumptions!$B$18,0)</f>
        <v>0</v>
      </c>
      <c r="AS192" s="5">
        <f>IF(OR(T192="se",T192="s"),Assumptions!$B$19,0)</f>
        <v>0</v>
      </c>
      <c r="AT192" s="5">
        <f>IF(ISBLANK(V192),0,Assumptions!$B$20)</f>
        <v>0</v>
      </c>
      <c r="AU192" s="5">
        <f>IF(W192&gt;0,Assumptions!$B$21,0)</f>
        <v>0</v>
      </c>
      <c r="AV192" s="5">
        <f>IF(OR(COUNT(SEARCH({"ih","ie"},D192)),COUNT(SEARCH({"profile","income","lim","lico","mbm"},O192))),Assumptions!$B$22,0)</f>
        <v>1</v>
      </c>
      <c r="AW192" s="5">
        <f>IF(OR(COUNT(SEARCH({"hsc","ih","sdc"},D192)),COUNT(SEARCH({"profile","dwelling","housing","construction","rooms","owner","rent"},O192))),Assumptions!$B$23,0)</f>
        <v>1</v>
      </c>
      <c r="AX192" s="5">
        <f>IF(OR(COUNT(SEARCH({"ied","ic","evm"},D192)),COUNT(SEARCH({"profile","immigr","birth","visible","citizen","generation"},O192))),1,0)</f>
        <v>0</v>
      </c>
      <c r="AY192" s="5">
        <f>IF(OR(COUNT(SEARCH({"fh","fhm","ms"},D192)),COUNT(SEARCH({"profile","common-law","marital","family","parent","child","same sex","living alone","household size"},O192))),Assumptions!$B$25,0)</f>
        <v>0</v>
      </c>
      <c r="AZ192" s="5">
        <f>IF(OR(COUNT(SEARCH({"as"},D192)),COUNT(SEARCH({"profile","age","elderly","child","senior"},O192))),Assumptions!$B$26,0)</f>
        <v>0</v>
      </c>
    </row>
    <row r="193" spans="1:52" ht="50.1" customHeight="1" x14ac:dyDescent="0.2">
      <c r="A193" s="5">
        <v>188</v>
      </c>
      <c r="B193" s="5">
        <v>6</v>
      </c>
      <c r="C193" s="10" t="s">
        <v>51</v>
      </c>
      <c r="D193" s="10" t="s">
        <v>140</v>
      </c>
      <c r="E193" s="5" t="s">
        <v>687</v>
      </c>
      <c r="F193" s="8">
        <f>IF(IF(AE193="NA",AC193,AE193)&gt;Assumptions!$B$11,0,1)</f>
        <v>1</v>
      </c>
      <c r="G193" s="8">
        <f t="shared" ref="G193:G256" si="23">IF(AND(F193=0,H193=1),1,0)</f>
        <v>0</v>
      </c>
      <c r="H193" s="8">
        <f>IF(IF(AI193="NA",AG193,AI193)&gt;Assumptions!$B$11,0,1)</f>
        <v>1</v>
      </c>
      <c r="I193" s="6">
        <f t="shared" si="17"/>
        <v>800</v>
      </c>
      <c r="J193" s="8">
        <f>IF(IF(AM193="NA",AK193,AM193)&gt;Assumptions!$B$11,0,1)</f>
        <v>1</v>
      </c>
      <c r="K193" s="6">
        <f t="shared" si="18"/>
        <v>1200</v>
      </c>
      <c r="L193" s="5">
        <f t="shared" si="19"/>
        <v>2</v>
      </c>
      <c r="M193" s="5">
        <v>0</v>
      </c>
      <c r="N193" s="34">
        <f t="shared" si="20"/>
        <v>0</v>
      </c>
      <c r="O193" s="10" t="s">
        <v>636</v>
      </c>
      <c r="Q193" s="5" t="s">
        <v>687</v>
      </c>
      <c r="R193" s="9">
        <v>-99</v>
      </c>
      <c r="S193" s="9" t="s">
        <v>416</v>
      </c>
      <c r="T193" s="9" t="s">
        <v>416</v>
      </c>
      <c r="X193" s="9" t="s">
        <v>653</v>
      </c>
      <c r="Y193" s="14" t="s">
        <v>703</v>
      </c>
      <c r="Z193" s="7">
        <v>42</v>
      </c>
      <c r="AA193" s="26">
        <f t="shared" si="22"/>
        <v>0</v>
      </c>
      <c r="AB193" s="5" t="s">
        <v>60</v>
      </c>
      <c r="AC193" s="5">
        <f>ROUNDUP(Z193*Assumptions!$B$13/Assumptions!$B$10,0)</f>
        <v>1</v>
      </c>
      <c r="AD193" s="6">
        <f>AC193*Assumptions!$B$9</f>
        <v>400</v>
      </c>
      <c r="AE193" s="5" t="s">
        <v>60</v>
      </c>
      <c r="AF193" s="6" t="s">
        <v>60</v>
      </c>
      <c r="AG193" s="5">
        <f>ROUNDUP(Z193*Assumptions!$B$15/Assumptions!$B$10,0)</f>
        <v>1</v>
      </c>
      <c r="AH193" s="6">
        <f>AG193*Assumptions!$B$9</f>
        <v>400</v>
      </c>
      <c r="AI193" s="5" t="s">
        <v>60</v>
      </c>
      <c r="AJ193" s="6" t="s">
        <v>60</v>
      </c>
      <c r="AK193" s="5">
        <f>ROUNDUP(Z193*Assumptions!$B$16/Assumptions!$B$10,0)</f>
        <v>1</v>
      </c>
      <c r="AL193" s="6">
        <f>AK193*Assumptions!$B$9</f>
        <v>400</v>
      </c>
      <c r="AM193" s="5" t="s">
        <v>60</v>
      </c>
      <c r="AN193" s="6" t="s">
        <v>60</v>
      </c>
      <c r="AQ193" s="5">
        <f t="shared" si="21"/>
        <v>1</v>
      </c>
      <c r="AR193" s="5">
        <f>IF(R193&gt;9,Assumptions!$B$18,0)</f>
        <v>0</v>
      </c>
      <c r="AS193" s="5">
        <f>IF(OR(T193="se",T193="s"),Assumptions!$B$19,0)</f>
        <v>0</v>
      </c>
      <c r="AT193" s="5">
        <f>IF(ISBLANK(V193),0,Assumptions!$B$20)</f>
        <v>0</v>
      </c>
      <c r="AU193" s="5">
        <f>IF(W193&gt;0,Assumptions!$B$21,0)</f>
        <v>0</v>
      </c>
      <c r="AV193" s="5">
        <f>IF(OR(COUNT(SEARCH({"ih","ie"},D193)),COUNT(SEARCH({"profile","income","lim","lico","mbm"},O193))),Assumptions!$B$22,0)</f>
        <v>1</v>
      </c>
      <c r="AW193" s="5">
        <f>IF(OR(COUNT(SEARCH({"hsc","ih","sdc"},D193)),COUNT(SEARCH({"profile","dwelling","housing","construction","rooms","owner","rent"},O193))),Assumptions!$B$23,0)</f>
        <v>1</v>
      </c>
      <c r="AX193" s="5">
        <f>IF(OR(COUNT(SEARCH({"ied","ic","evm"},D193)),COUNT(SEARCH({"profile","immigr","birth","visible","citizen","generation"},O193))),1,0)</f>
        <v>0</v>
      </c>
      <c r="AY193" s="5">
        <f>IF(OR(COUNT(SEARCH({"fh","fhm","ms"},D193)),COUNT(SEARCH({"profile","common-law","marital","family","parent","child","same sex","living alone","household size"},O193))),Assumptions!$B$25,0)</f>
        <v>0</v>
      </c>
      <c r="AZ193" s="5">
        <f>IF(OR(COUNT(SEARCH({"as"},D193)),COUNT(SEARCH({"profile","age","elderly","child","senior"},O193))),Assumptions!$B$26,0)</f>
        <v>0</v>
      </c>
    </row>
    <row r="194" spans="1:52" ht="50.1" customHeight="1" x14ac:dyDescent="0.2">
      <c r="A194" s="5">
        <v>189</v>
      </c>
      <c r="B194" s="5">
        <v>6</v>
      </c>
      <c r="C194" s="10" t="s">
        <v>51</v>
      </c>
      <c r="D194" s="10" t="s">
        <v>819</v>
      </c>
      <c r="E194" s="5" t="s">
        <v>688</v>
      </c>
      <c r="F194" s="8">
        <f>IF(IF(AE194="NA",AC194,AE194)&gt;Assumptions!$B$11,0,1)</f>
        <v>1</v>
      </c>
      <c r="G194" s="8">
        <f t="shared" si="23"/>
        <v>0</v>
      </c>
      <c r="H194" s="8">
        <f>IF(IF(AI194="NA",AG194,AI194)&gt;Assumptions!$B$11,0,1)</f>
        <v>1</v>
      </c>
      <c r="I194" s="6">
        <f t="shared" si="17"/>
        <v>800</v>
      </c>
      <c r="J194" s="8">
        <f>IF(IF(AM194="NA",AK194,AM194)&gt;Assumptions!$B$11,0,1)</f>
        <v>1</v>
      </c>
      <c r="K194" s="6">
        <f t="shared" si="18"/>
        <v>1200</v>
      </c>
      <c r="L194" s="5">
        <f t="shared" si="19"/>
        <v>1</v>
      </c>
      <c r="M194" s="5">
        <v>0</v>
      </c>
      <c r="N194" s="34">
        <f t="shared" si="20"/>
        <v>0</v>
      </c>
      <c r="O194" s="10" t="s">
        <v>637</v>
      </c>
      <c r="Q194" s="5" t="s">
        <v>688</v>
      </c>
      <c r="R194" s="9">
        <v>-99</v>
      </c>
      <c r="S194" s="9" t="s">
        <v>416</v>
      </c>
      <c r="T194" s="9" t="s">
        <v>416</v>
      </c>
      <c r="X194" s="9" t="s">
        <v>653</v>
      </c>
      <c r="Y194" s="14" t="s">
        <v>703</v>
      </c>
      <c r="Z194" s="7">
        <v>135</v>
      </c>
      <c r="AA194" s="26">
        <f t="shared" si="22"/>
        <v>0</v>
      </c>
      <c r="AB194" s="5" t="s">
        <v>60</v>
      </c>
      <c r="AC194" s="5">
        <f>ROUNDUP(Z194*Assumptions!$B$13/Assumptions!$B$10,0)</f>
        <v>1</v>
      </c>
      <c r="AD194" s="6">
        <f>AC194*Assumptions!$B$9</f>
        <v>400</v>
      </c>
      <c r="AE194" s="5" t="s">
        <v>60</v>
      </c>
      <c r="AF194" s="6" t="s">
        <v>60</v>
      </c>
      <c r="AG194" s="5">
        <f>ROUNDUP(Z194*Assumptions!$B$15/Assumptions!$B$10,0)</f>
        <v>1</v>
      </c>
      <c r="AH194" s="6">
        <f>AG194*Assumptions!$B$9</f>
        <v>400</v>
      </c>
      <c r="AI194" s="5" t="s">
        <v>60</v>
      </c>
      <c r="AJ194" s="6" t="s">
        <v>60</v>
      </c>
      <c r="AK194" s="5">
        <f>ROUNDUP(Z194*Assumptions!$B$16/Assumptions!$B$10,0)</f>
        <v>1</v>
      </c>
      <c r="AL194" s="6">
        <f>AK194*Assumptions!$B$9</f>
        <v>400</v>
      </c>
      <c r="AM194" s="5" t="s">
        <v>60</v>
      </c>
      <c r="AN194" s="6" t="s">
        <v>60</v>
      </c>
      <c r="AQ194" s="5">
        <f t="shared" si="21"/>
        <v>1</v>
      </c>
      <c r="AR194" s="5">
        <f>IF(R194&gt;9,Assumptions!$B$18,0)</f>
        <v>0</v>
      </c>
      <c r="AS194" s="5">
        <f>IF(OR(T194="se",T194="s"),Assumptions!$B$19,0)</f>
        <v>0</v>
      </c>
      <c r="AT194" s="5">
        <f>IF(ISBLANK(V194),0,Assumptions!$B$20)</f>
        <v>0</v>
      </c>
      <c r="AU194" s="5">
        <f>IF(W194&gt;0,Assumptions!$B$21,0)</f>
        <v>0</v>
      </c>
      <c r="AV194" s="5">
        <f>IF(OR(COUNT(SEARCH({"ih","ie"},D194)),COUNT(SEARCH({"profile","income","lim","lico","mbm"},O194))),Assumptions!$B$22,0)</f>
        <v>0</v>
      </c>
      <c r="AW194" s="5">
        <f>IF(OR(COUNT(SEARCH({"hsc","ih","sdc"},D194)),COUNT(SEARCH({"profile","dwelling","housing","construction","rooms","owner","rent"},O194))),Assumptions!$B$23,0)</f>
        <v>0</v>
      </c>
      <c r="AX194" s="5">
        <f>IF(OR(COUNT(SEARCH({"ied","ic","evm"},D194)),COUNT(SEARCH({"profile","immigr","birth","visible","citizen","generation"},O194))),1,0)</f>
        <v>0</v>
      </c>
      <c r="AY194" s="5">
        <f>IF(OR(COUNT(SEARCH({"fh","fhm","ms"},D194)),COUNT(SEARCH({"profile","common-law","marital","family","parent","child","same sex","living alone","household size"},O194))),Assumptions!$B$25,0)</f>
        <v>0</v>
      </c>
      <c r="AZ194" s="5">
        <f>IF(OR(COUNT(SEARCH({"as"},D194)),COUNT(SEARCH({"profile","age","elderly","child","senior"},O194))),Assumptions!$B$26,0)</f>
        <v>1</v>
      </c>
    </row>
    <row r="195" spans="1:52" ht="50.1" customHeight="1" x14ac:dyDescent="0.2">
      <c r="A195" s="5">
        <v>190</v>
      </c>
      <c r="B195" s="5">
        <v>6</v>
      </c>
      <c r="C195" s="10" t="s">
        <v>51</v>
      </c>
      <c r="D195" s="10" t="s">
        <v>824</v>
      </c>
      <c r="E195" s="5" t="s">
        <v>689</v>
      </c>
      <c r="F195" s="8">
        <f>IF(IF(AE195="NA",AC195,AE195)&gt;Assumptions!$B$11,0,1)</f>
        <v>1</v>
      </c>
      <c r="G195" s="8">
        <f t="shared" si="23"/>
        <v>0</v>
      </c>
      <c r="H195" s="8">
        <f>IF(IF(AI195="NA",AG195,AI195)&gt;Assumptions!$B$11,0,1)</f>
        <v>1</v>
      </c>
      <c r="I195" s="6">
        <f t="shared" ref="I195:I258" si="24">SUM(IF(AF195="NA",(AD195*F195),(AF195*F195)),IF(AJ195="NA",(AH195*H195),(AJ195*H195)),(G195*AH195))</f>
        <v>800</v>
      </c>
      <c r="J195" s="8">
        <f>IF(IF(AM195="NA",AK195,AM195)&gt;Assumptions!$B$11,0,1)</f>
        <v>1</v>
      </c>
      <c r="K195" s="6">
        <f t="shared" ref="K195:K258" si="25">SUM(IF(AF195="NA",(AD195*F195),(AF195*F195)),IF(AJ195="NA",(AH195*H195),(AJ195*H195)),IF(AN195="NA",(AL195*J195),(AN195*J195)),(G195*AH195))</f>
        <v>1200</v>
      </c>
      <c r="L195" s="5">
        <f t="shared" si="19"/>
        <v>1</v>
      </c>
      <c r="M195" s="5">
        <v>0</v>
      </c>
      <c r="N195" s="34">
        <f t="shared" si="20"/>
        <v>0</v>
      </c>
      <c r="O195" s="10" t="s">
        <v>638</v>
      </c>
      <c r="Q195" s="5" t="s">
        <v>689</v>
      </c>
      <c r="R195" s="9">
        <v>-99</v>
      </c>
      <c r="S195" s="9" t="s">
        <v>416</v>
      </c>
      <c r="T195" s="9" t="s">
        <v>416</v>
      </c>
      <c r="X195" s="9" t="s">
        <v>653</v>
      </c>
      <c r="Y195" s="14" t="s">
        <v>703</v>
      </c>
      <c r="Z195" s="7">
        <v>51</v>
      </c>
      <c r="AA195" s="26">
        <f t="shared" si="22"/>
        <v>0</v>
      </c>
      <c r="AB195" s="5" t="s">
        <v>60</v>
      </c>
      <c r="AC195" s="5">
        <f>ROUNDUP(Z195*Assumptions!$B$13/Assumptions!$B$10,0)</f>
        <v>1</v>
      </c>
      <c r="AD195" s="6">
        <f>AC195*Assumptions!$B$9</f>
        <v>400</v>
      </c>
      <c r="AE195" s="5" t="s">
        <v>60</v>
      </c>
      <c r="AF195" s="6" t="s">
        <v>60</v>
      </c>
      <c r="AG195" s="5">
        <f>ROUNDUP(Z195*Assumptions!$B$15/Assumptions!$B$10,0)</f>
        <v>1</v>
      </c>
      <c r="AH195" s="6">
        <f>AG195*Assumptions!$B$9</f>
        <v>400</v>
      </c>
      <c r="AI195" s="5" t="s">
        <v>60</v>
      </c>
      <c r="AJ195" s="6" t="s">
        <v>60</v>
      </c>
      <c r="AK195" s="5">
        <f>ROUNDUP(Z195*Assumptions!$B$16/Assumptions!$B$10,0)</f>
        <v>1</v>
      </c>
      <c r="AL195" s="6">
        <f>AK195*Assumptions!$B$9</f>
        <v>400</v>
      </c>
      <c r="AM195" s="5" t="s">
        <v>60</v>
      </c>
      <c r="AN195" s="6" t="s">
        <v>60</v>
      </c>
      <c r="AQ195" s="5">
        <f t="shared" si="21"/>
        <v>1</v>
      </c>
      <c r="AR195" s="5">
        <f>IF(R195&gt;9,Assumptions!$B$18,0)</f>
        <v>0</v>
      </c>
      <c r="AS195" s="5">
        <f>IF(OR(T195="se",T195="s"),Assumptions!$B$19,0)</f>
        <v>0</v>
      </c>
      <c r="AT195" s="5">
        <f>IF(ISBLANK(V195),0,Assumptions!$B$20)</f>
        <v>0</v>
      </c>
      <c r="AU195" s="5">
        <f>IF(W195&gt;0,Assumptions!$B$21,0)</f>
        <v>0</v>
      </c>
      <c r="AV195" s="5">
        <f>IF(OR(COUNT(SEARCH({"ih","ie"},D195)),COUNT(SEARCH({"profile","income","lim","lico","mbm"},O195))),Assumptions!$B$22,0)</f>
        <v>0</v>
      </c>
      <c r="AW195" s="5">
        <f>IF(OR(COUNT(SEARCH({"hsc","ih","sdc"},D195)),COUNT(SEARCH({"profile","dwelling","housing","construction","rooms","owner","rent"},O195))),Assumptions!$B$23,0)</f>
        <v>0</v>
      </c>
      <c r="AX195" s="5">
        <f>IF(OR(COUNT(SEARCH({"ied","ic","evm"},D195)),COUNT(SEARCH({"profile","immigr","birth","visible","citizen","generation"},O195))),1,0)</f>
        <v>0</v>
      </c>
      <c r="AY195" s="5">
        <f>IF(OR(COUNT(SEARCH({"fh","fhm","ms"},D195)),COUNT(SEARCH({"profile","common-law","marital","family","parent","child","same sex","living alone","household size"},O195))),Assumptions!$B$25,0)</f>
        <v>0</v>
      </c>
      <c r="AZ195" s="5">
        <f>IF(OR(COUNT(SEARCH({"as"},D195)),COUNT(SEARCH({"profile","age","elderly","child","senior"},O195))),Assumptions!$B$26,0)</f>
        <v>1</v>
      </c>
    </row>
    <row r="196" spans="1:52" ht="50.1" customHeight="1" x14ac:dyDescent="0.2">
      <c r="A196" s="5">
        <v>191</v>
      </c>
      <c r="B196" s="5">
        <v>6</v>
      </c>
      <c r="C196" s="10" t="s">
        <v>51</v>
      </c>
      <c r="D196" s="10" t="s">
        <v>827</v>
      </c>
      <c r="E196" s="5" t="s">
        <v>690</v>
      </c>
      <c r="F196" s="8">
        <f>IF(IF(AE196="NA",AC196,AE196)&gt;Assumptions!$B$11,0,1)</f>
        <v>1</v>
      </c>
      <c r="G196" s="8">
        <f t="shared" si="23"/>
        <v>0</v>
      </c>
      <c r="H196" s="8">
        <f>IF(IF(AI196="NA",AG196,AI196)&gt;Assumptions!$B$11,0,1)</f>
        <v>1</v>
      </c>
      <c r="I196" s="6">
        <f t="shared" si="24"/>
        <v>800</v>
      </c>
      <c r="J196" s="8">
        <f>IF(IF(AM196="NA",AK196,AM196)&gt;Assumptions!$B$11,0,1)</f>
        <v>1</v>
      </c>
      <c r="K196" s="6">
        <f t="shared" si="25"/>
        <v>1200</v>
      </c>
      <c r="L196" s="5">
        <f t="shared" si="19"/>
        <v>0</v>
      </c>
      <c r="M196" s="5">
        <v>0</v>
      </c>
      <c r="N196" s="34">
        <f t="shared" si="20"/>
        <v>0</v>
      </c>
      <c r="O196" s="10" t="s">
        <v>639</v>
      </c>
      <c r="Q196" s="5" t="s">
        <v>690</v>
      </c>
      <c r="R196" s="9">
        <v>-99</v>
      </c>
      <c r="S196" s="9" t="s">
        <v>416</v>
      </c>
      <c r="T196" s="9" t="s">
        <v>416</v>
      </c>
      <c r="X196" s="9" t="s">
        <v>653</v>
      </c>
      <c r="Y196" s="14" t="s">
        <v>703</v>
      </c>
      <c r="Z196" s="7">
        <v>5</v>
      </c>
      <c r="AA196" s="26">
        <f t="shared" si="22"/>
        <v>0</v>
      </c>
      <c r="AB196" s="5" t="s">
        <v>60</v>
      </c>
      <c r="AC196" s="5">
        <f>ROUNDUP(Z196*Assumptions!$B$13/Assumptions!$B$10,0)</f>
        <v>1</v>
      </c>
      <c r="AD196" s="6">
        <f>AC196*Assumptions!$B$9</f>
        <v>400</v>
      </c>
      <c r="AE196" s="5" t="s">
        <v>60</v>
      </c>
      <c r="AF196" s="6" t="s">
        <v>60</v>
      </c>
      <c r="AG196" s="5">
        <f>ROUNDUP(Z196*Assumptions!$B$15/Assumptions!$B$10,0)</f>
        <v>1</v>
      </c>
      <c r="AH196" s="6">
        <f>AG196*Assumptions!$B$9</f>
        <v>400</v>
      </c>
      <c r="AI196" s="5" t="s">
        <v>60</v>
      </c>
      <c r="AJ196" s="6" t="s">
        <v>60</v>
      </c>
      <c r="AK196" s="5">
        <f>ROUNDUP(Z196*Assumptions!$B$16/Assumptions!$B$10,0)</f>
        <v>1</v>
      </c>
      <c r="AL196" s="6">
        <f>AK196*Assumptions!$B$9</f>
        <v>400</v>
      </c>
      <c r="AM196" s="5" t="s">
        <v>60</v>
      </c>
      <c r="AN196" s="6" t="s">
        <v>60</v>
      </c>
      <c r="AQ196" s="5">
        <f t="shared" si="21"/>
        <v>1</v>
      </c>
      <c r="AR196" s="5">
        <f>IF(R196&gt;9,Assumptions!$B$18,0)</f>
        <v>0</v>
      </c>
      <c r="AS196" s="5">
        <f>IF(OR(T196="se",T196="s"),Assumptions!$B$19,0)</f>
        <v>0</v>
      </c>
      <c r="AT196" s="5">
        <f>IF(ISBLANK(V196),0,Assumptions!$B$20)</f>
        <v>0</v>
      </c>
      <c r="AU196" s="5">
        <f>IF(W196&gt;0,Assumptions!$B$21,0)</f>
        <v>0</v>
      </c>
      <c r="AV196" s="5">
        <f>IF(OR(COUNT(SEARCH({"ih","ie"},D196)),COUNT(SEARCH({"profile","income","lim","lico","mbm"},O196))),Assumptions!$B$22,0)</f>
        <v>0</v>
      </c>
      <c r="AW196" s="5">
        <f>IF(OR(COUNT(SEARCH({"hsc","ih","sdc"},D196)),COUNT(SEARCH({"profile","dwelling","housing","construction","rooms","owner","rent"},O196))),Assumptions!$B$23,0)</f>
        <v>0</v>
      </c>
      <c r="AX196" s="5">
        <f>IF(OR(COUNT(SEARCH({"ied","ic","evm"},D196)),COUNT(SEARCH({"profile","immigr","birth","visible","citizen","generation"},O196))),1,0)</f>
        <v>0</v>
      </c>
      <c r="AY196" s="5">
        <f>IF(OR(COUNT(SEARCH({"fh","fhm","ms"},D196)),COUNT(SEARCH({"profile","common-law","marital","family","parent","child","same sex","living alone","household size"},O196))),Assumptions!$B$25,0)</f>
        <v>0</v>
      </c>
      <c r="AZ196" s="5">
        <f>IF(OR(COUNT(SEARCH({"as"},D196)),COUNT(SEARCH({"profile","age","elderly","child","senior"},O196))),Assumptions!$B$26,0)</f>
        <v>0</v>
      </c>
    </row>
    <row r="197" spans="1:52" ht="50.1" customHeight="1" x14ac:dyDescent="0.2">
      <c r="A197" s="5">
        <v>192</v>
      </c>
      <c r="B197" s="5">
        <v>6</v>
      </c>
      <c r="C197" s="10" t="s">
        <v>51</v>
      </c>
      <c r="D197" s="10" t="s">
        <v>139</v>
      </c>
      <c r="E197" s="5" t="s">
        <v>691</v>
      </c>
      <c r="F197" s="8">
        <f>IF(IF(AE197="NA",AC197,AE197)&gt;Assumptions!$B$11,0,1)</f>
        <v>1</v>
      </c>
      <c r="G197" s="8">
        <f t="shared" si="23"/>
        <v>0</v>
      </c>
      <c r="H197" s="8">
        <f>IF(IF(AI197="NA",AG197,AI197)&gt;Assumptions!$B$11,0,1)</f>
        <v>1</v>
      </c>
      <c r="I197" s="6">
        <f t="shared" si="24"/>
        <v>800</v>
      </c>
      <c r="J197" s="8">
        <f>IF(IF(AM197="NA",AK197,AM197)&gt;Assumptions!$B$11,0,1)</f>
        <v>1</v>
      </c>
      <c r="K197" s="6">
        <f t="shared" si="25"/>
        <v>1200</v>
      </c>
      <c r="L197" s="5">
        <f t="shared" ref="L197:L260" si="26">SUM(AR197:AZ197)*AQ197</f>
        <v>1</v>
      </c>
      <c r="M197" s="5">
        <v>0</v>
      </c>
      <c r="N197" s="34">
        <f t="shared" ref="N197:N260" si="27">IF(AND(ISBLANK(U197),OR(M197=1,L197&gt;$L$1-1,NOT(ISBLANK(W197)))),1,0)</f>
        <v>0</v>
      </c>
      <c r="O197" s="10" t="s">
        <v>640</v>
      </c>
      <c r="Q197" s="5" t="s">
        <v>691</v>
      </c>
      <c r="R197" s="9">
        <v>-99</v>
      </c>
      <c r="S197" s="9" t="s">
        <v>416</v>
      </c>
      <c r="T197" s="9" t="s">
        <v>416</v>
      </c>
      <c r="X197" s="9" t="s">
        <v>653</v>
      </c>
      <c r="Y197" s="14" t="s">
        <v>625</v>
      </c>
      <c r="Z197" s="7">
        <v>405</v>
      </c>
      <c r="AA197" s="26">
        <f t="shared" si="22"/>
        <v>0</v>
      </c>
      <c r="AB197" s="5" t="s">
        <v>60</v>
      </c>
      <c r="AC197" s="5">
        <f>ROUNDUP(Z197*Assumptions!$B$13/Assumptions!$B$10,0)</f>
        <v>1</v>
      </c>
      <c r="AD197" s="6">
        <f>AC197*Assumptions!$B$9</f>
        <v>400</v>
      </c>
      <c r="AE197" s="5" t="s">
        <v>60</v>
      </c>
      <c r="AF197" s="6" t="s">
        <v>60</v>
      </c>
      <c r="AG197" s="5">
        <f>ROUNDUP(Z197*Assumptions!$B$15/Assumptions!$B$10,0)</f>
        <v>1</v>
      </c>
      <c r="AH197" s="6">
        <f>AG197*Assumptions!$B$9</f>
        <v>400</v>
      </c>
      <c r="AI197" s="5" t="s">
        <v>60</v>
      </c>
      <c r="AJ197" s="6" t="s">
        <v>60</v>
      </c>
      <c r="AK197" s="5">
        <f>ROUNDUP(Z197*Assumptions!$B$16/Assumptions!$B$10,0)</f>
        <v>1</v>
      </c>
      <c r="AL197" s="6">
        <f>AK197*Assumptions!$B$9</f>
        <v>400</v>
      </c>
      <c r="AM197" s="5" t="s">
        <v>60</v>
      </c>
      <c r="AN197" s="6" t="s">
        <v>60</v>
      </c>
      <c r="AQ197" s="5">
        <f t="shared" ref="AQ197:AQ260" si="28">IF(ISBLANK(U197),1,0)</f>
        <v>1</v>
      </c>
      <c r="AR197" s="5">
        <f>IF(R197&gt;9,Assumptions!$B$18,0)</f>
        <v>0</v>
      </c>
      <c r="AS197" s="5">
        <f>IF(OR(T197="se",T197="s"),Assumptions!$B$19,0)</f>
        <v>0</v>
      </c>
      <c r="AT197" s="5">
        <f>IF(ISBLANK(V197),0,Assumptions!$B$20)</f>
        <v>0</v>
      </c>
      <c r="AU197" s="5">
        <f>IF(W197&gt;0,Assumptions!$B$21,0)</f>
        <v>0</v>
      </c>
      <c r="AV197" s="5">
        <f>IF(OR(COUNT(SEARCH({"ih","ie"},D197)),COUNT(SEARCH({"profile","income","lim","lico","mbm"},O197))),Assumptions!$B$22,0)</f>
        <v>0</v>
      </c>
      <c r="AW197" s="5">
        <f>IF(OR(COUNT(SEARCH({"hsc","ih","sdc"},D197)),COUNT(SEARCH({"profile","dwelling","housing","construction","rooms","owner","rent"},O197))),Assumptions!$B$23,0)</f>
        <v>0</v>
      </c>
      <c r="AX197" s="5">
        <f>IF(OR(COUNT(SEARCH({"ied","ic","evm"},D197)),COUNT(SEARCH({"profile","immigr","birth","visible","citizen","generation"},O197))),1,0)</f>
        <v>0</v>
      </c>
      <c r="AY197" s="5">
        <f>IF(OR(COUNT(SEARCH({"fh","fhm","ms"},D197)),COUNT(SEARCH({"profile","common-law","marital","family","parent","child","same sex","living alone","household size"},O197))),Assumptions!$B$25,0)</f>
        <v>0</v>
      </c>
      <c r="AZ197" s="5">
        <f>IF(OR(COUNT(SEARCH({"as"},D197)),COUNT(SEARCH({"profile","age","elderly","child","senior"},O197))),Assumptions!$B$26,0)</f>
        <v>1</v>
      </c>
    </row>
    <row r="198" spans="1:52" ht="50.1" customHeight="1" x14ac:dyDescent="0.2">
      <c r="A198" s="5">
        <v>193</v>
      </c>
      <c r="B198" s="5">
        <v>6</v>
      </c>
      <c r="C198" s="10" t="s">
        <v>51</v>
      </c>
      <c r="D198" s="10" t="s">
        <v>138</v>
      </c>
      <c r="E198" s="5" t="s">
        <v>692</v>
      </c>
      <c r="F198" s="8">
        <f>IF(IF(AE198="NA",AC198,AE198)&gt;Assumptions!$B$11,0,1)</f>
        <v>1</v>
      </c>
      <c r="G198" s="8">
        <f t="shared" si="23"/>
        <v>0</v>
      </c>
      <c r="H198" s="8">
        <f>IF(IF(AI198="NA",AG198,AI198)&gt;Assumptions!$B$11,0,1)</f>
        <v>1</v>
      </c>
      <c r="I198" s="6">
        <f t="shared" si="24"/>
        <v>800</v>
      </c>
      <c r="J198" s="8">
        <f>IF(IF(AM198="NA",AK198,AM198)&gt;Assumptions!$B$11,0,1)</f>
        <v>1</v>
      </c>
      <c r="K198" s="6">
        <f t="shared" si="25"/>
        <v>1200</v>
      </c>
      <c r="L198" s="5">
        <f t="shared" si="26"/>
        <v>0</v>
      </c>
      <c r="M198" s="5">
        <v>0</v>
      </c>
      <c r="N198" s="34">
        <f t="shared" si="27"/>
        <v>0</v>
      </c>
      <c r="O198" s="10" t="s">
        <v>1003</v>
      </c>
      <c r="Q198" s="5" t="s">
        <v>692</v>
      </c>
      <c r="R198" s="9">
        <v>-99</v>
      </c>
      <c r="S198" s="9" t="s">
        <v>416</v>
      </c>
      <c r="T198" s="9" t="s">
        <v>416</v>
      </c>
      <c r="X198" s="9" t="s">
        <v>653</v>
      </c>
      <c r="Y198" s="14" t="s">
        <v>624</v>
      </c>
      <c r="Z198" s="7">
        <v>126</v>
      </c>
      <c r="AA198" s="26">
        <f t="shared" si="22"/>
        <v>0</v>
      </c>
      <c r="AB198" s="5" t="s">
        <v>60</v>
      </c>
      <c r="AC198" s="5">
        <f>ROUNDUP(Z198*Assumptions!$B$13/Assumptions!$B$10,0)</f>
        <v>1</v>
      </c>
      <c r="AD198" s="6">
        <f>AC198*Assumptions!$B$9</f>
        <v>400</v>
      </c>
      <c r="AE198" s="5" t="s">
        <v>60</v>
      </c>
      <c r="AF198" s="6" t="s">
        <v>60</v>
      </c>
      <c r="AG198" s="5">
        <f>ROUNDUP(Z198*Assumptions!$B$15/Assumptions!$B$10,0)</f>
        <v>1</v>
      </c>
      <c r="AH198" s="6">
        <f>AG198*Assumptions!$B$9</f>
        <v>400</v>
      </c>
      <c r="AI198" s="5" t="s">
        <v>60</v>
      </c>
      <c r="AJ198" s="6" t="s">
        <v>60</v>
      </c>
      <c r="AK198" s="5">
        <f>ROUNDUP(Z198*Assumptions!$B$16/Assumptions!$B$10,0)</f>
        <v>1</v>
      </c>
      <c r="AL198" s="6">
        <f>AK198*Assumptions!$B$9</f>
        <v>400</v>
      </c>
      <c r="AM198" s="5" t="s">
        <v>60</v>
      </c>
      <c r="AN198" s="6" t="s">
        <v>60</v>
      </c>
      <c r="AQ198" s="5">
        <f t="shared" si="28"/>
        <v>1</v>
      </c>
      <c r="AR198" s="5">
        <f>IF(R198&gt;9,Assumptions!$B$18,0)</f>
        <v>0</v>
      </c>
      <c r="AS198" s="5">
        <f>IF(OR(T198="se",T198="s"),Assumptions!$B$19,0)</f>
        <v>0</v>
      </c>
      <c r="AT198" s="5">
        <f>IF(ISBLANK(V198),0,Assumptions!$B$20)</f>
        <v>0</v>
      </c>
      <c r="AU198" s="5">
        <f>IF(W198&gt;0,Assumptions!$B$21,0)</f>
        <v>0</v>
      </c>
      <c r="AV198" s="5">
        <f>IF(OR(COUNT(SEARCH({"ih","ie"},D198)),COUNT(SEARCH({"profile","income","lim","lico","mbm"},O198))),Assumptions!$B$22,0)</f>
        <v>0</v>
      </c>
      <c r="AW198" s="5">
        <f>IF(OR(COUNT(SEARCH({"hsc","ih","sdc"},D198)),COUNT(SEARCH({"profile","dwelling","housing","construction","rooms","owner","rent"},O198))),Assumptions!$B$23,0)</f>
        <v>0</v>
      </c>
      <c r="AX198" s="5">
        <f>IF(OR(COUNT(SEARCH({"ied","ic","evm"},D198)),COUNT(SEARCH({"profile","immigr","birth","visible","citizen","generation"},O198))),1,0)</f>
        <v>0</v>
      </c>
      <c r="AY198" s="5">
        <f>IF(OR(COUNT(SEARCH({"fh","fhm","ms"},D198)),COUNT(SEARCH({"profile","common-law","marital","family","parent","child","same sex","living alone","household size"},O198))),Assumptions!$B$25,0)</f>
        <v>0</v>
      </c>
      <c r="AZ198" s="5">
        <f>IF(OR(COUNT(SEARCH({"as"},D198)),COUNT(SEARCH({"profile","age","elderly","child","senior"},O198))),Assumptions!$B$26,0)</f>
        <v>0</v>
      </c>
    </row>
    <row r="199" spans="1:52" ht="50.1" customHeight="1" x14ac:dyDescent="0.2">
      <c r="A199" s="5">
        <v>194</v>
      </c>
      <c r="B199" s="5">
        <v>6</v>
      </c>
      <c r="C199" s="10" t="s">
        <v>51</v>
      </c>
      <c r="D199" s="10" t="s">
        <v>138</v>
      </c>
      <c r="E199" s="5" t="s">
        <v>693</v>
      </c>
      <c r="F199" s="8">
        <f>IF(IF(AE199="NA",AC199,AE199)&gt;Assumptions!$B$11,0,1)</f>
        <v>1</v>
      </c>
      <c r="G199" s="8">
        <f t="shared" si="23"/>
        <v>0</v>
      </c>
      <c r="H199" s="8">
        <f>IF(IF(AI199="NA",AG199,AI199)&gt;Assumptions!$B$11,0,1)</f>
        <v>1</v>
      </c>
      <c r="I199" s="6">
        <f t="shared" si="24"/>
        <v>800</v>
      </c>
      <c r="J199" s="8">
        <f>IF(IF(AM199="NA",AK199,AM199)&gt;Assumptions!$B$11,0,1)</f>
        <v>1</v>
      </c>
      <c r="K199" s="6">
        <f t="shared" si="25"/>
        <v>1200</v>
      </c>
      <c r="L199" s="5">
        <f t="shared" si="26"/>
        <v>0</v>
      </c>
      <c r="M199" s="5">
        <v>0</v>
      </c>
      <c r="N199" s="34">
        <f t="shared" si="27"/>
        <v>0</v>
      </c>
      <c r="O199" s="10" t="s">
        <v>632</v>
      </c>
      <c r="Q199" s="5" t="s">
        <v>693</v>
      </c>
      <c r="R199" s="9">
        <v>-99</v>
      </c>
      <c r="S199" s="9" t="s">
        <v>416</v>
      </c>
      <c r="T199" s="9" t="s">
        <v>416</v>
      </c>
      <c r="X199" s="9" t="s">
        <v>653</v>
      </c>
      <c r="Y199" s="14" t="s">
        <v>624</v>
      </c>
      <c r="Z199" s="7">
        <v>588</v>
      </c>
      <c r="AA199" s="26">
        <f t="shared" ref="AA199:AA262" si="29">IF(AND(F199=0,G199=0,H199=0,J199=0),1,0)</f>
        <v>0</v>
      </c>
      <c r="AB199" s="5" t="s">
        <v>60</v>
      </c>
      <c r="AC199" s="5">
        <f>ROUNDUP(Z199*Assumptions!$B$13/Assumptions!$B$10,0)</f>
        <v>1</v>
      </c>
      <c r="AD199" s="6">
        <f>AC199*Assumptions!$B$9</f>
        <v>400</v>
      </c>
      <c r="AE199" s="5" t="s">
        <v>60</v>
      </c>
      <c r="AF199" s="6" t="s">
        <v>60</v>
      </c>
      <c r="AG199" s="5">
        <f>ROUNDUP(Z199*Assumptions!$B$15/Assumptions!$B$10,0)</f>
        <v>1</v>
      </c>
      <c r="AH199" s="6">
        <f>AG199*Assumptions!$B$9</f>
        <v>400</v>
      </c>
      <c r="AI199" s="5" t="s">
        <v>60</v>
      </c>
      <c r="AJ199" s="6" t="s">
        <v>60</v>
      </c>
      <c r="AK199" s="5">
        <f>ROUNDUP(Z199*Assumptions!$B$16/Assumptions!$B$10,0)</f>
        <v>1</v>
      </c>
      <c r="AL199" s="6">
        <f>AK199*Assumptions!$B$9</f>
        <v>400</v>
      </c>
      <c r="AM199" s="5" t="s">
        <v>60</v>
      </c>
      <c r="AN199" s="6" t="s">
        <v>60</v>
      </c>
      <c r="AQ199" s="5">
        <f t="shared" si="28"/>
        <v>1</v>
      </c>
      <c r="AR199" s="5">
        <f>IF(R199&gt;9,Assumptions!$B$18,0)</f>
        <v>0</v>
      </c>
      <c r="AS199" s="5">
        <f>IF(OR(T199="se",T199="s"),Assumptions!$B$19,0)</f>
        <v>0</v>
      </c>
      <c r="AT199" s="5">
        <f>IF(ISBLANK(V199),0,Assumptions!$B$20)</f>
        <v>0</v>
      </c>
      <c r="AU199" s="5">
        <f>IF(W199&gt;0,Assumptions!$B$21,0)</f>
        <v>0</v>
      </c>
      <c r="AV199" s="5">
        <f>IF(OR(COUNT(SEARCH({"ih","ie"},D199)),COUNT(SEARCH({"profile","income","lim","lico","mbm"},O199))),Assumptions!$B$22,0)</f>
        <v>0</v>
      </c>
      <c r="AW199" s="5">
        <f>IF(OR(COUNT(SEARCH({"hsc","ih","sdc"},D199)),COUNT(SEARCH({"profile","dwelling","housing","construction","rooms","owner","rent"},O199))),Assumptions!$B$23,0)</f>
        <v>0</v>
      </c>
      <c r="AX199" s="5">
        <f>IF(OR(COUNT(SEARCH({"ied","ic","evm"},D199)),COUNT(SEARCH({"profile","immigr","birth","visible","citizen","generation"},O199))),1,0)</f>
        <v>0</v>
      </c>
      <c r="AY199" s="5">
        <f>IF(OR(COUNT(SEARCH({"fh","fhm","ms"},D199)),COUNT(SEARCH({"profile","common-law","marital","family","parent","child","same sex","living alone","household size"},O199))),Assumptions!$B$25,0)</f>
        <v>0</v>
      </c>
      <c r="AZ199" s="5">
        <f>IF(OR(COUNT(SEARCH({"as"},D199)),COUNT(SEARCH({"profile","age","elderly","child","senior"},O199))),Assumptions!$B$26,0)</f>
        <v>0</v>
      </c>
    </row>
    <row r="200" spans="1:52" ht="50.1" customHeight="1" x14ac:dyDescent="0.2">
      <c r="A200" s="5">
        <v>195</v>
      </c>
      <c r="B200" s="5">
        <v>6</v>
      </c>
      <c r="C200" s="10" t="s">
        <v>51</v>
      </c>
      <c r="D200" s="10" t="s">
        <v>138</v>
      </c>
      <c r="E200" s="5" t="s">
        <v>694</v>
      </c>
      <c r="F200" s="8">
        <f>IF(IF(AE200="NA",AC200,AE200)&gt;Assumptions!$B$11,0,1)</f>
        <v>1</v>
      </c>
      <c r="G200" s="8">
        <f t="shared" si="23"/>
        <v>0</v>
      </c>
      <c r="H200" s="8">
        <f>IF(IF(AI200="NA",AG200,AI200)&gt;Assumptions!$B$11,0,1)</f>
        <v>1</v>
      </c>
      <c r="I200" s="6">
        <f t="shared" si="24"/>
        <v>800</v>
      </c>
      <c r="J200" s="8">
        <f>IF(IF(AM200="NA",AK200,AM200)&gt;Assumptions!$B$11,0,1)</f>
        <v>1</v>
      </c>
      <c r="K200" s="6">
        <f t="shared" si="25"/>
        <v>1200</v>
      </c>
      <c r="L200" s="5">
        <f t="shared" si="26"/>
        <v>1</v>
      </c>
      <c r="M200" s="5">
        <v>0</v>
      </c>
      <c r="N200" s="34">
        <f t="shared" si="27"/>
        <v>0</v>
      </c>
      <c r="O200" s="10" t="s">
        <v>642</v>
      </c>
      <c r="Q200" s="5" t="s">
        <v>694</v>
      </c>
      <c r="R200" s="9">
        <v>-99</v>
      </c>
      <c r="S200" s="9" t="s">
        <v>416</v>
      </c>
      <c r="T200" s="9" t="s">
        <v>416</v>
      </c>
      <c r="X200" s="9" t="s">
        <v>653</v>
      </c>
      <c r="Y200" s="14" t="s">
        <v>624</v>
      </c>
      <c r="Z200" s="7">
        <v>720</v>
      </c>
      <c r="AA200" s="26">
        <f t="shared" si="29"/>
        <v>0</v>
      </c>
      <c r="AB200" s="5" t="s">
        <v>60</v>
      </c>
      <c r="AC200" s="5">
        <f>ROUNDUP(Z200*Assumptions!$B$13/Assumptions!$B$10,0)</f>
        <v>1</v>
      </c>
      <c r="AD200" s="6">
        <f>AC200*Assumptions!$B$9</f>
        <v>400</v>
      </c>
      <c r="AE200" s="5" t="s">
        <v>60</v>
      </c>
      <c r="AF200" s="6" t="s">
        <v>60</v>
      </c>
      <c r="AG200" s="5">
        <f>ROUNDUP(Z200*Assumptions!$B$15/Assumptions!$B$10,0)</f>
        <v>1</v>
      </c>
      <c r="AH200" s="6">
        <f>AG200*Assumptions!$B$9</f>
        <v>400</v>
      </c>
      <c r="AI200" s="5" t="s">
        <v>60</v>
      </c>
      <c r="AJ200" s="6" t="s">
        <v>60</v>
      </c>
      <c r="AK200" s="5">
        <f>ROUNDUP(Z200*Assumptions!$B$16/Assumptions!$B$10,0)</f>
        <v>1</v>
      </c>
      <c r="AL200" s="6">
        <f>AK200*Assumptions!$B$9</f>
        <v>400</v>
      </c>
      <c r="AM200" s="5" t="s">
        <v>60</v>
      </c>
      <c r="AN200" s="6" t="s">
        <v>60</v>
      </c>
      <c r="AQ200" s="5">
        <f t="shared" si="28"/>
        <v>1</v>
      </c>
      <c r="AR200" s="5">
        <f>IF(R200&gt;9,Assumptions!$B$18,0)</f>
        <v>0</v>
      </c>
      <c r="AS200" s="5">
        <f>IF(OR(T200="se",T200="s"),Assumptions!$B$19,0)</f>
        <v>0</v>
      </c>
      <c r="AT200" s="5">
        <f>IF(ISBLANK(V200),0,Assumptions!$B$20)</f>
        <v>0</v>
      </c>
      <c r="AU200" s="5">
        <f>IF(W200&gt;0,Assumptions!$B$21,0)</f>
        <v>0</v>
      </c>
      <c r="AV200" s="5">
        <f>IF(OR(COUNT(SEARCH({"ih","ie"},D200)),COUNT(SEARCH({"profile","income","lim","lico","mbm"},O200))),Assumptions!$B$22,0)</f>
        <v>0</v>
      </c>
      <c r="AW200" s="5">
        <f>IF(OR(COUNT(SEARCH({"hsc","ih","sdc"},D200)),COUNT(SEARCH({"profile","dwelling","housing","construction","rooms","owner","rent"},O200))),Assumptions!$B$23,0)</f>
        <v>0</v>
      </c>
      <c r="AX200" s="5">
        <f>IF(OR(COUNT(SEARCH({"ied","ic","evm"},D200)),COUNT(SEARCH({"profile","immigr","birth","visible","citizen","generation"},O200))),1,0)</f>
        <v>0</v>
      </c>
      <c r="AY200" s="5">
        <f>IF(OR(COUNT(SEARCH({"fh","fhm","ms"},D200)),COUNT(SEARCH({"profile","common-law","marital","family","parent","child","same sex","living alone","household size"},O200))),Assumptions!$B$25,0)</f>
        <v>0</v>
      </c>
      <c r="AZ200" s="5">
        <f>IF(OR(COUNT(SEARCH({"as"},D200)),COUNT(SEARCH({"profile","age","elderly","child","senior"},O200))),Assumptions!$B$26,0)</f>
        <v>1</v>
      </c>
    </row>
    <row r="201" spans="1:52" ht="50.1" customHeight="1" x14ac:dyDescent="0.2">
      <c r="A201" s="5">
        <v>196</v>
      </c>
      <c r="B201" s="5">
        <v>6</v>
      </c>
      <c r="C201" s="10" t="s">
        <v>51</v>
      </c>
      <c r="D201" s="10" t="s">
        <v>138</v>
      </c>
      <c r="E201" s="5" t="s">
        <v>695</v>
      </c>
      <c r="F201" s="8">
        <f>IF(IF(AE201="NA",AC201,AE201)&gt;Assumptions!$B$11,0,1)</f>
        <v>1</v>
      </c>
      <c r="G201" s="8">
        <f t="shared" si="23"/>
        <v>0</v>
      </c>
      <c r="H201" s="8">
        <f>IF(IF(AI201="NA",AG201,AI201)&gt;Assumptions!$B$11,0,1)</f>
        <v>1</v>
      </c>
      <c r="I201" s="6">
        <f t="shared" si="24"/>
        <v>800</v>
      </c>
      <c r="J201" s="8">
        <f>IF(IF(AM201="NA",AK201,AM201)&gt;Assumptions!$B$11,0,1)</f>
        <v>1</v>
      </c>
      <c r="K201" s="6">
        <f t="shared" si="25"/>
        <v>1200</v>
      </c>
      <c r="L201" s="5">
        <f t="shared" si="26"/>
        <v>0</v>
      </c>
      <c r="M201" s="5">
        <v>0</v>
      </c>
      <c r="N201" s="34">
        <f t="shared" si="27"/>
        <v>0</v>
      </c>
      <c r="O201" s="10" t="s">
        <v>643</v>
      </c>
      <c r="Q201" s="5" t="s">
        <v>695</v>
      </c>
      <c r="R201" s="9">
        <v>-99</v>
      </c>
      <c r="S201" s="9" t="s">
        <v>416</v>
      </c>
      <c r="T201" s="9" t="s">
        <v>416</v>
      </c>
      <c r="X201" s="9" t="s">
        <v>653</v>
      </c>
      <c r="Y201" s="14" t="s">
        <v>624</v>
      </c>
      <c r="Z201" s="7">
        <v>308</v>
      </c>
      <c r="AA201" s="26">
        <f t="shared" si="29"/>
        <v>0</v>
      </c>
      <c r="AB201" s="5" t="s">
        <v>60</v>
      </c>
      <c r="AC201" s="5">
        <f>ROUNDUP(Z201*Assumptions!$B$13/Assumptions!$B$10,0)</f>
        <v>1</v>
      </c>
      <c r="AD201" s="6">
        <f>AC201*Assumptions!$B$9</f>
        <v>400</v>
      </c>
      <c r="AE201" s="5" t="s">
        <v>60</v>
      </c>
      <c r="AF201" s="6" t="s">
        <v>60</v>
      </c>
      <c r="AG201" s="5">
        <f>ROUNDUP(Z201*Assumptions!$B$15/Assumptions!$B$10,0)</f>
        <v>1</v>
      </c>
      <c r="AH201" s="6">
        <f>AG201*Assumptions!$B$9</f>
        <v>400</v>
      </c>
      <c r="AI201" s="5" t="s">
        <v>60</v>
      </c>
      <c r="AJ201" s="6" t="s">
        <v>60</v>
      </c>
      <c r="AK201" s="5">
        <f>ROUNDUP(Z201*Assumptions!$B$16/Assumptions!$B$10,0)</f>
        <v>1</v>
      </c>
      <c r="AL201" s="6">
        <f>AK201*Assumptions!$B$9</f>
        <v>400</v>
      </c>
      <c r="AM201" s="5" t="s">
        <v>60</v>
      </c>
      <c r="AN201" s="6" t="s">
        <v>60</v>
      </c>
      <c r="AQ201" s="5">
        <f t="shared" si="28"/>
        <v>1</v>
      </c>
      <c r="AR201" s="5">
        <f>IF(R201&gt;9,Assumptions!$B$18,0)</f>
        <v>0</v>
      </c>
      <c r="AS201" s="5">
        <f>IF(OR(T201="se",T201="s"),Assumptions!$B$19,0)</f>
        <v>0</v>
      </c>
      <c r="AT201" s="5">
        <f>IF(ISBLANK(V201),0,Assumptions!$B$20)</f>
        <v>0</v>
      </c>
      <c r="AU201" s="5">
        <f>IF(W201&gt;0,Assumptions!$B$21,0)</f>
        <v>0</v>
      </c>
      <c r="AV201" s="5">
        <f>IF(OR(COUNT(SEARCH({"ih","ie"},D201)),COUNT(SEARCH({"profile","income","lim","lico","mbm"},O201))),Assumptions!$B$22,0)</f>
        <v>0</v>
      </c>
      <c r="AW201" s="5">
        <f>IF(OR(COUNT(SEARCH({"hsc","ih","sdc"},D201)),COUNT(SEARCH({"profile","dwelling","housing","construction","rooms","owner","rent"},O201))),Assumptions!$B$23,0)</f>
        <v>0</v>
      </c>
      <c r="AX201" s="5">
        <f>IF(OR(COUNT(SEARCH({"ied","ic","evm"},D201)),COUNT(SEARCH({"profile","immigr","birth","visible","citizen","generation"},O201))),1,0)</f>
        <v>0</v>
      </c>
      <c r="AY201" s="5">
        <f>IF(OR(COUNT(SEARCH({"fh","fhm","ms"},D201)),COUNT(SEARCH({"profile","common-law","marital","family","parent","child","same sex","living alone","household size"},O201))),Assumptions!$B$25,0)</f>
        <v>0</v>
      </c>
      <c r="AZ201" s="5">
        <f>IF(OR(COUNT(SEARCH({"as"},D201)),COUNT(SEARCH({"profile","age","elderly","child","senior"},O201))),Assumptions!$B$26,0)</f>
        <v>0</v>
      </c>
    </row>
    <row r="202" spans="1:52" ht="50.1" customHeight="1" x14ac:dyDescent="0.2">
      <c r="A202" s="5">
        <v>197</v>
      </c>
      <c r="B202" s="5">
        <v>6</v>
      </c>
      <c r="C202" s="10" t="s">
        <v>51</v>
      </c>
      <c r="D202" s="10" t="s">
        <v>140</v>
      </c>
      <c r="E202" s="5" t="s">
        <v>696</v>
      </c>
      <c r="F202" s="8">
        <f>IF(IF(AE202="NA",AC202,AE202)&gt;Assumptions!$B$11,0,1)</f>
        <v>1</v>
      </c>
      <c r="G202" s="8">
        <f t="shared" si="23"/>
        <v>0</v>
      </c>
      <c r="H202" s="8">
        <f>IF(IF(AI202="NA",AG202,AI202)&gt;Assumptions!$B$11,0,1)</f>
        <v>1</v>
      </c>
      <c r="I202" s="6">
        <f t="shared" si="24"/>
        <v>800</v>
      </c>
      <c r="J202" s="8">
        <f>IF(IF(AM202="NA",AK202,AM202)&gt;Assumptions!$B$11,0,1)</f>
        <v>1</v>
      </c>
      <c r="K202" s="6">
        <f t="shared" si="25"/>
        <v>1200</v>
      </c>
      <c r="L202" s="5">
        <f t="shared" si="26"/>
        <v>2</v>
      </c>
      <c r="M202" s="5">
        <v>0</v>
      </c>
      <c r="N202" s="34">
        <f t="shared" si="27"/>
        <v>0</v>
      </c>
      <c r="O202" s="10" t="s">
        <v>644</v>
      </c>
      <c r="Q202" s="5" t="s">
        <v>696</v>
      </c>
      <c r="R202" s="9">
        <v>-99</v>
      </c>
      <c r="S202" s="9" t="s">
        <v>416</v>
      </c>
      <c r="T202" s="9" t="s">
        <v>416</v>
      </c>
      <c r="X202" s="9" t="s">
        <v>653</v>
      </c>
      <c r="Y202" s="14" t="s">
        <v>624</v>
      </c>
      <c r="Z202" s="7">
        <v>98</v>
      </c>
      <c r="AA202" s="26">
        <f t="shared" si="29"/>
        <v>0</v>
      </c>
      <c r="AB202" s="5" t="s">
        <v>60</v>
      </c>
      <c r="AC202" s="5">
        <f>ROUNDUP(Z202*Assumptions!$B$13/Assumptions!$B$10,0)</f>
        <v>1</v>
      </c>
      <c r="AD202" s="6">
        <f>AC202*Assumptions!$B$9</f>
        <v>400</v>
      </c>
      <c r="AE202" s="5" t="s">
        <v>60</v>
      </c>
      <c r="AF202" s="6" t="s">
        <v>60</v>
      </c>
      <c r="AG202" s="5">
        <f>ROUNDUP(Z202*Assumptions!$B$15/Assumptions!$B$10,0)</f>
        <v>1</v>
      </c>
      <c r="AH202" s="6">
        <f>AG202*Assumptions!$B$9</f>
        <v>400</v>
      </c>
      <c r="AI202" s="5" t="s">
        <v>60</v>
      </c>
      <c r="AJ202" s="6" t="s">
        <v>60</v>
      </c>
      <c r="AK202" s="5">
        <f>ROUNDUP(Z202*Assumptions!$B$16/Assumptions!$B$10,0)</f>
        <v>1</v>
      </c>
      <c r="AL202" s="6">
        <f>AK202*Assumptions!$B$9</f>
        <v>400</v>
      </c>
      <c r="AM202" s="5" t="s">
        <v>60</v>
      </c>
      <c r="AN202" s="6" t="s">
        <v>60</v>
      </c>
      <c r="AQ202" s="5">
        <f t="shared" si="28"/>
        <v>1</v>
      </c>
      <c r="AR202" s="5">
        <f>IF(R202&gt;9,Assumptions!$B$18,0)</f>
        <v>0</v>
      </c>
      <c r="AS202" s="5">
        <f>IF(OR(T202="se",T202="s"),Assumptions!$B$19,0)</f>
        <v>0</v>
      </c>
      <c r="AT202" s="5">
        <f>IF(ISBLANK(V202),0,Assumptions!$B$20)</f>
        <v>0</v>
      </c>
      <c r="AU202" s="5">
        <f>IF(W202&gt;0,Assumptions!$B$21,0)</f>
        <v>0</v>
      </c>
      <c r="AV202" s="5">
        <f>IF(OR(COUNT(SEARCH({"ih","ie"},D202)),COUNT(SEARCH({"profile","income","lim","lico","mbm"},O202))),Assumptions!$B$22,0)</f>
        <v>1</v>
      </c>
      <c r="AW202" s="5">
        <f>IF(OR(COUNT(SEARCH({"hsc","ih","sdc"},D202)),COUNT(SEARCH({"profile","dwelling","housing","construction","rooms","owner","rent"},O202))),Assumptions!$B$23,0)</f>
        <v>1</v>
      </c>
      <c r="AX202" s="5">
        <f>IF(OR(COUNT(SEARCH({"ied","ic","evm"},D202)),COUNT(SEARCH({"profile","immigr","birth","visible","citizen","generation"},O202))),1,0)</f>
        <v>0</v>
      </c>
      <c r="AY202" s="5">
        <f>IF(OR(COUNT(SEARCH({"fh","fhm","ms"},D202)),COUNT(SEARCH({"profile","common-law","marital","family","parent","child","same sex","living alone","household size"},O202))),Assumptions!$B$25,0)</f>
        <v>0</v>
      </c>
      <c r="AZ202" s="5">
        <f>IF(OR(COUNT(SEARCH({"as"},D202)),COUNT(SEARCH({"profile","age","elderly","child","senior"},O202))),Assumptions!$B$26,0)</f>
        <v>0</v>
      </c>
    </row>
    <row r="203" spans="1:52" ht="50.1" customHeight="1" x14ac:dyDescent="0.2">
      <c r="A203" s="5">
        <v>198</v>
      </c>
      <c r="B203" s="5">
        <v>6</v>
      </c>
      <c r="C203" s="10" t="s">
        <v>51</v>
      </c>
      <c r="D203" s="10" t="s">
        <v>140</v>
      </c>
      <c r="E203" s="5" t="s">
        <v>697</v>
      </c>
      <c r="F203" s="8">
        <f>IF(IF(AE203="NA",AC203,AE203)&gt;Assumptions!$B$11,0,1)</f>
        <v>1</v>
      </c>
      <c r="G203" s="8">
        <f t="shared" si="23"/>
        <v>0</v>
      </c>
      <c r="H203" s="8">
        <f>IF(IF(AI203="NA",AG203,AI203)&gt;Assumptions!$B$11,0,1)</f>
        <v>1</v>
      </c>
      <c r="I203" s="6">
        <f t="shared" si="24"/>
        <v>800</v>
      </c>
      <c r="J203" s="8">
        <f>IF(IF(AM203="NA",AK203,AM203)&gt;Assumptions!$B$11,0,1)</f>
        <v>1</v>
      </c>
      <c r="K203" s="6">
        <f t="shared" si="25"/>
        <v>1200</v>
      </c>
      <c r="L203" s="5">
        <f t="shared" si="26"/>
        <v>2</v>
      </c>
      <c r="M203" s="5">
        <v>0</v>
      </c>
      <c r="N203" s="34">
        <f t="shared" si="27"/>
        <v>0</v>
      </c>
      <c r="O203" s="10" t="s">
        <v>645</v>
      </c>
      <c r="Q203" s="5" t="s">
        <v>697</v>
      </c>
      <c r="R203" s="9">
        <v>-99</v>
      </c>
      <c r="S203" s="9" t="s">
        <v>416</v>
      </c>
      <c r="T203" s="9" t="s">
        <v>416</v>
      </c>
      <c r="X203" s="9" t="s">
        <v>653</v>
      </c>
      <c r="Y203" s="14" t="s">
        <v>624</v>
      </c>
      <c r="Z203" s="7">
        <v>98</v>
      </c>
      <c r="AA203" s="26">
        <f t="shared" si="29"/>
        <v>0</v>
      </c>
      <c r="AB203" s="5" t="s">
        <v>60</v>
      </c>
      <c r="AC203" s="5">
        <f>ROUNDUP(Z203*Assumptions!$B$13/Assumptions!$B$10,0)</f>
        <v>1</v>
      </c>
      <c r="AD203" s="6">
        <f>AC203*Assumptions!$B$9</f>
        <v>400</v>
      </c>
      <c r="AE203" s="5" t="s">
        <v>60</v>
      </c>
      <c r="AF203" s="6" t="s">
        <v>60</v>
      </c>
      <c r="AG203" s="5">
        <f>ROUNDUP(Z203*Assumptions!$B$15/Assumptions!$B$10,0)</f>
        <v>1</v>
      </c>
      <c r="AH203" s="6">
        <f>AG203*Assumptions!$B$9</f>
        <v>400</v>
      </c>
      <c r="AI203" s="5" t="s">
        <v>60</v>
      </c>
      <c r="AJ203" s="6" t="s">
        <v>60</v>
      </c>
      <c r="AK203" s="5">
        <f>ROUNDUP(Z203*Assumptions!$B$16/Assumptions!$B$10,0)</f>
        <v>1</v>
      </c>
      <c r="AL203" s="6">
        <f>AK203*Assumptions!$B$9</f>
        <v>400</v>
      </c>
      <c r="AM203" s="5" t="s">
        <v>60</v>
      </c>
      <c r="AN203" s="6" t="s">
        <v>60</v>
      </c>
      <c r="AQ203" s="5">
        <f t="shared" si="28"/>
        <v>1</v>
      </c>
      <c r="AR203" s="5">
        <f>IF(R203&gt;9,Assumptions!$B$18,0)</f>
        <v>0</v>
      </c>
      <c r="AS203" s="5">
        <f>IF(OR(T203="se",T203="s"),Assumptions!$B$19,0)</f>
        <v>0</v>
      </c>
      <c r="AT203" s="5">
        <f>IF(ISBLANK(V203),0,Assumptions!$B$20)</f>
        <v>0</v>
      </c>
      <c r="AU203" s="5">
        <f>IF(W203&gt;0,Assumptions!$B$21,0)</f>
        <v>0</v>
      </c>
      <c r="AV203" s="5">
        <f>IF(OR(COUNT(SEARCH({"ih","ie"},D203)),COUNT(SEARCH({"profile","income","lim","lico","mbm"},O203))),Assumptions!$B$22,0)</f>
        <v>1</v>
      </c>
      <c r="AW203" s="5">
        <f>IF(OR(COUNT(SEARCH({"hsc","ih","sdc"},D203)),COUNT(SEARCH({"profile","dwelling","housing","construction","rooms","owner","rent"},O203))),Assumptions!$B$23,0)</f>
        <v>1</v>
      </c>
      <c r="AX203" s="5">
        <f>IF(OR(COUNT(SEARCH({"ied","ic","evm"},D203)),COUNT(SEARCH({"profile","immigr","birth","visible","citizen","generation"},O203))),1,0)</f>
        <v>0</v>
      </c>
      <c r="AY203" s="5">
        <f>IF(OR(COUNT(SEARCH({"fh","fhm","ms"},D203)),COUNT(SEARCH({"profile","common-law","marital","family","parent","child","same sex","living alone","household size"},O203))),Assumptions!$B$25,0)</f>
        <v>0</v>
      </c>
      <c r="AZ203" s="5">
        <f>IF(OR(COUNT(SEARCH({"as"},D203)),COUNT(SEARCH({"profile","age","elderly","child","senior"},O203))),Assumptions!$B$26,0)</f>
        <v>0</v>
      </c>
    </row>
    <row r="204" spans="1:52" ht="50.1" customHeight="1" x14ac:dyDescent="0.2">
      <c r="A204" s="5">
        <v>199</v>
      </c>
      <c r="B204" s="5">
        <v>6</v>
      </c>
      <c r="C204" s="10" t="s">
        <v>51</v>
      </c>
      <c r="D204" s="10" t="s">
        <v>827</v>
      </c>
      <c r="E204" s="5" t="s">
        <v>698</v>
      </c>
      <c r="F204" s="8">
        <f>IF(IF(AE204="NA",AC204,AE204)&gt;Assumptions!$B$11,0,1)</f>
        <v>1</v>
      </c>
      <c r="G204" s="8">
        <f t="shared" si="23"/>
        <v>0</v>
      </c>
      <c r="H204" s="8">
        <f>IF(IF(AI204="NA",AG204,AI204)&gt;Assumptions!$B$11,0,1)</f>
        <v>1</v>
      </c>
      <c r="I204" s="6">
        <f t="shared" si="24"/>
        <v>800</v>
      </c>
      <c r="J204" s="8">
        <f>IF(IF(AM204="NA",AK204,AM204)&gt;Assumptions!$B$11,0,1)</f>
        <v>1</v>
      </c>
      <c r="K204" s="6">
        <f t="shared" si="25"/>
        <v>1200</v>
      </c>
      <c r="L204" s="5">
        <f t="shared" si="26"/>
        <v>1</v>
      </c>
      <c r="M204" s="5">
        <v>0</v>
      </c>
      <c r="N204" s="34">
        <f t="shared" si="27"/>
        <v>0</v>
      </c>
      <c r="O204" s="10" t="s">
        <v>646</v>
      </c>
      <c r="Q204" s="5" t="s">
        <v>698</v>
      </c>
      <c r="R204" s="9">
        <v>-99</v>
      </c>
      <c r="S204" s="9" t="s">
        <v>416</v>
      </c>
      <c r="T204" s="9" t="s">
        <v>416</v>
      </c>
      <c r="X204" s="9" t="s">
        <v>653</v>
      </c>
      <c r="Y204" s="14" t="s">
        <v>624</v>
      </c>
      <c r="Z204" s="7">
        <v>315</v>
      </c>
      <c r="AA204" s="26">
        <f t="shared" si="29"/>
        <v>0</v>
      </c>
      <c r="AB204" s="5" t="s">
        <v>60</v>
      </c>
      <c r="AC204" s="5">
        <f>ROUNDUP(Z204*Assumptions!$B$13/Assumptions!$B$10,0)</f>
        <v>1</v>
      </c>
      <c r="AD204" s="6">
        <f>AC204*Assumptions!$B$9</f>
        <v>400</v>
      </c>
      <c r="AE204" s="5" t="s">
        <v>60</v>
      </c>
      <c r="AF204" s="6" t="s">
        <v>60</v>
      </c>
      <c r="AG204" s="5">
        <f>ROUNDUP(Z204*Assumptions!$B$15/Assumptions!$B$10,0)</f>
        <v>1</v>
      </c>
      <c r="AH204" s="6">
        <f>AG204*Assumptions!$B$9</f>
        <v>400</v>
      </c>
      <c r="AI204" s="5" t="s">
        <v>60</v>
      </c>
      <c r="AJ204" s="6" t="s">
        <v>60</v>
      </c>
      <c r="AK204" s="5">
        <f>ROUNDUP(Z204*Assumptions!$B$16/Assumptions!$B$10,0)</f>
        <v>1</v>
      </c>
      <c r="AL204" s="6">
        <f>AK204*Assumptions!$B$9</f>
        <v>400</v>
      </c>
      <c r="AM204" s="5" t="s">
        <v>60</v>
      </c>
      <c r="AN204" s="6" t="s">
        <v>60</v>
      </c>
      <c r="AQ204" s="5">
        <f t="shared" si="28"/>
        <v>1</v>
      </c>
      <c r="AR204" s="5">
        <f>IF(R204&gt;9,Assumptions!$B$18,0)</f>
        <v>0</v>
      </c>
      <c r="AS204" s="5">
        <f>IF(OR(T204="se",T204="s"),Assumptions!$B$19,0)</f>
        <v>0</v>
      </c>
      <c r="AT204" s="5">
        <f>IF(ISBLANK(V204),0,Assumptions!$B$20)</f>
        <v>0</v>
      </c>
      <c r="AU204" s="5">
        <f>IF(W204&gt;0,Assumptions!$B$21,0)</f>
        <v>0</v>
      </c>
      <c r="AV204" s="5">
        <f>IF(OR(COUNT(SEARCH({"ih","ie"},D204)),COUNT(SEARCH({"profile","income","lim","lico","mbm"},O204))),Assumptions!$B$22,0)</f>
        <v>0</v>
      </c>
      <c r="AW204" s="5">
        <f>IF(OR(COUNT(SEARCH({"hsc","ih","sdc"},D204)),COUNT(SEARCH({"profile","dwelling","housing","construction","rooms","owner","rent"},O204))),Assumptions!$B$23,0)</f>
        <v>0</v>
      </c>
      <c r="AX204" s="5">
        <f>IF(OR(COUNT(SEARCH({"ied","ic","evm"},D204)),COUNT(SEARCH({"profile","immigr","birth","visible","citizen","generation"},O204))),1,0)</f>
        <v>0</v>
      </c>
      <c r="AY204" s="5">
        <f>IF(OR(COUNT(SEARCH({"fh","fhm","ms"},D204)),COUNT(SEARCH({"profile","common-law","marital","family","parent","child","same sex","living alone","household size"},O204))),Assumptions!$B$25,0)</f>
        <v>0</v>
      </c>
      <c r="AZ204" s="5">
        <f>IF(OR(COUNT(SEARCH({"as"},D204)),COUNT(SEARCH({"profile","age","elderly","child","senior"},O204))),Assumptions!$B$26,0)</f>
        <v>1</v>
      </c>
    </row>
    <row r="205" spans="1:52" ht="50.1" customHeight="1" x14ac:dyDescent="0.2">
      <c r="A205" s="5">
        <v>200</v>
      </c>
      <c r="B205" s="5">
        <v>6</v>
      </c>
      <c r="C205" s="10" t="s">
        <v>51</v>
      </c>
      <c r="D205" s="10" t="s">
        <v>824</v>
      </c>
      <c r="E205" s="5" t="s">
        <v>699</v>
      </c>
      <c r="F205" s="8">
        <f>IF(IF(AE205="NA",AC205,AE205)&gt;Assumptions!$B$11,0,1)</f>
        <v>1</v>
      </c>
      <c r="G205" s="8">
        <f t="shared" si="23"/>
        <v>0</v>
      </c>
      <c r="H205" s="8">
        <f>IF(IF(AI205="NA",AG205,AI205)&gt;Assumptions!$B$11,0,1)</f>
        <v>1</v>
      </c>
      <c r="I205" s="6">
        <f t="shared" si="24"/>
        <v>800</v>
      </c>
      <c r="J205" s="8">
        <f>IF(IF(AM205="NA",AK205,AM205)&gt;Assumptions!$B$11,0,1)</f>
        <v>1</v>
      </c>
      <c r="K205" s="6">
        <f t="shared" si="25"/>
        <v>1200</v>
      </c>
      <c r="L205" s="5">
        <f t="shared" si="26"/>
        <v>1</v>
      </c>
      <c r="M205" s="5">
        <v>0</v>
      </c>
      <c r="N205" s="34">
        <f t="shared" si="27"/>
        <v>0</v>
      </c>
      <c r="O205" s="10" t="s">
        <v>647</v>
      </c>
      <c r="Q205" s="5" t="s">
        <v>699</v>
      </c>
      <c r="R205" s="9">
        <v>-99</v>
      </c>
      <c r="S205" s="9" t="s">
        <v>416</v>
      </c>
      <c r="T205" s="9" t="s">
        <v>416</v>
      </c>
      <c r="X205" s="9" t="s">
        <v>653</v>
      </c>
      <c r="Y205" s="14" t="s">
        <v>624</v>
      </c>
      <c r="Z205" s="7">
        <v>119</v>
      </c>
      <c r="AA205" s="26">
        <f t="shared" si="29"/>
        <v>0</v>
      </c>
      <c r="AB205" s="5" t="s">
        <v>60</v>
      </c>
      <c r="AC205" s="5">
        <f>ROUNDUP(Z205*Assumptions!$B$13/Assumptions!$B$10,0)</f>
        <v>1</v>
      </c>
      <c r="AD205" s="6">
        <f>AC205*Assumptions!$B$9</f>
        <v>400</v>
      </c>
      <c r="AE205" s="5" t="s">
        <v>60</v>
      </c>
      <c r="AF205" s="6" t="s">
        <v>60</v>
      </c>
      <c r="AG205" s="5">
        <f>ROUNDUP(Z205*Assumptions!$B$15/Assumptions!$B$10,0)</f>
        <v>1</v>
      </c>
      <c r="AH205" s="6">
        <f>AG205*Assumptions!$B$9</f>
        <v>400</v>
      </c>
      <c r="AI205" s="5" t="s">
        <v>60</v>
      </c>
      <c r="AJ205" s="6" t="s">
        <v>60</v>
      </c>
      <c r="AK205" s="5">
        <f>ROUNDUP(Z205*Assumptions!$B$16/Assumptions!$B$10,0)</f>
        <v>1</v>
      </c>
      <c r="AL205" s="6">
        <f>AK205*Assumptions!$B$9</f>
        <v>400</v>
      </c>
      <c r="AM205" s="5" t="s">
        <v>60</v>
      </c>
      <c r="AN205" s="6" t="s">
        <v>60</v>
      </c>
      <c r="AQ205" s="5">
        <f t="shared" si="28"/>
        <v>1</v>
      </c>
      <c r="AR205" s="5">
        <f>IF(R205&gt;9,Assumptions!$B$18,0)</f>
        <v>0</v>
      </c>
      <c r="AS205" s="5">
        <f>IF(OR(T205="se",T205="s"),Assumptions!$B$19,0)</f>
        <v>0</v>
      </c>
      <c r="AT205" s="5">
        <f>IF(ISBLANK(V205),0,Assumptions!$B$20)</f>
        <v>0</v>
      </c>
      <c r="AU205" s="5">
        <f>IF(W205&gt;0,Assumptions!$B$21,0)</f>
        <v>0</v>
      </c>
      <c r="AV205" s="5">
        <f>IF(OR(COUNT(SEARCH({"ih","ie"},D205)),COUNT(SEARCH({"profile","income","lim","lico","mbm"},O205))),Assumptions!$B$22,0)</f>
        <v>0</v>
      </c>
      <c r="AW205" s="5">
        <f>IF(OR(COUNT(SEARCH({"hsc","ih","sdc"},D205)),COUNT(SEARCH({"profile","dwelling","housing","construction","rooms","owner","rent"},O205))),Assumptions!$B$23,0)</f>
        <v>0</v>
      </c>
      <c r="AX205" s="5">
        <f>IF(OR(COUNT(SEARCH({"ied","ic","evm"},D205)),COUNT(SEARCH({"profile","immigr","birth","visible","citizen","generation"},O205))),1,0)</f>
        <v>0</v>
      </c>
      <c r="AY205" s="5">
        <f>IF(OR(COUNT(SEARCH({"fh","fhm","ms"},D205)),COUNT(SEARCH({"profile","common-law","marital","family","parent","child","same sex","living alone","household size"},O205))),Assumptions!$B$25,0)</f>
        <v>0</v>
      </c>
      <c r="AZ205" s="5">
        <f>IF(OR(COUNT(SEARCH({"as"},D205)),COUNT(SEARCH({"profile","age","elderly","child","senior"},O205))),Assumptions!$B$26,0)</f>
        <v>1</v>
      </c>
    </row>
    <row r="206" spans="1:52" ht="50.1" customHeight="1" x14ac:dyDescent="0.2">
      <c r="A206" s="5">
        <v>201</v>
      </c>
      <c r="B206" s="5">
        <v>6</v>
      </c>
      <c r="C206" s="10" t="s">
        <v>51</v>
      </c>
      <c r="D206" s="10" t="s">
        <v>139</v>
      </c>
      <c r="E206" s="5" t="s">
        <v>700</v>
      </c>
      <c r="F206" s="8">
        <f>IF(IF(AE206="NA",AC206,AE206)&gt;Assumptions!$B$11,0,1)</f>
        <v>1</v>
      </c>
      <c r="G206" s="8">
        <f t="shared" si="23"/>
        <v>0</v>
      </c>
      <c r="H206" s="8">
        <f>IF(IF(AI206="NA",AG206,AI206)&gt;Assumptions!$B$11,0,1)</f>
        <v>1</v>
      </c>
      <c r="I206" s="6">
        <f t="shared" si="24"/>
        <v>800</v>
      </c>
      <c r="J206" s="8">
        <f>IF(IF(AM206="NA",AK206,AM206)&gt;Assumptions!$B$11,0,1)</f>
        <v>1</v>
      </c>
      <c r="K206" s="6">
        <f t="shared" si="25"/>
        <v>1200</v>
      </c>
      <c r="L206" s="5">
        <f t="shared" si="26"/>
        <v>1</v>
      </c>
      <c r="M206" s="5">
        <v>0</v>
      </c>
      <c r="N206" s="34">
        <f t="shared" si="27"/>
        <v>0</v>
      </c>
      <c r="O206" s="10" t="s">
        <v>648</v>
      </c>
      <c r="Q206" s="5" t="s">
        <v>700</v>
      </c>
      <c r="R206" s="9">
        <v>-99</v>
      </c>
      <c r="S206" s="9" t="s">
        <v>416</v>
      </c>
      <c r="T206" s="9" t="s">
        <v>416</v>
      </c>
      <c r="X206" s="9" t="s">
        <v>653</v>
      </c>
      <c r="Y206" s="14" t="s">
        <v>624</v>
      </c>
      <c r="Z206" s="7">
        <v>1215</v>
      </c>
      <c r="AA206" s="26">
        <f t="shared" si="29"/>
        <v>0</v>
      </c>
      <c r="AB206" s="5" t="s">
        <v>60</v>
      </c>
      <c r="AC206" s="5">
        <f>ROUNDUP(Z206*Assumptions!$B$13/Assumptions!$B$10,0)</f>
        <v>1</v>
      </c>
      <c r="AD206" s="6">
        <f>AC206*Assumptions!$B$9</f>
        <v>400</v>
      </c>
      <c r="AE206" s="5" t="s">
        <v>60</v>
      </c>
      <c r="AF206" s="6" t="s">
        <v>60</v>
      </c>
      <c r="AG206" s="5">
        <f>ROUNDUP(Z206*Assumptions!$B$15/Assumptions!$B$10,0)</f>
        <v>1</v>
      </c>
      <c r="AH206" s="6">
        <f>AG206*Assumptions!$B$9</f>
        <v>400</v>
      </c>
      <c r="AI206" s="5" t="s">
        <v>60</v>
      </c>
      <c r="AJ206" s="6" t="s">
        <v>60</v>
      </c>
      <c r="AK206" s="5">
        <f>ROUNDUP(Z206*Assumptions!$B$16/Assumptions!$B$10,0)</f>
        <v>1</v>
      </c>
      <c r="AL206" s="6">
        <f>AK206*Assumptions!$B$9</f>
        <v>400</v>
      </c>
      <c r="AM206" s="5" t="s">
        <v>60</v>
      </c>
      <c r="AN206" s="6" t="s">
        <v>60</v>
      </c>
      <c r="AQ206" s="5">
        <f t="shared" si="28"/>
        <v>1</v>
      </c>
      <c r="AR206" s="5">
        <f>IF(R206&gt;9,Assumptions!$B$18,0)</f>
        <v>0</v>
      </c>
      <c r="AS206" s="5">
        <f>IF(OR(T206="se",T206="s"),Assumptions!$B$19,0)</f>
        <v>0</v>
      </c>
      <c r="AT206" s="5">
        <f>IF(ISBLANK(V206),0,Assumptions!$B$20)</f>
        <v>0</v>
      </c>
      <c r="AU206" s="5">
        <f>IF(W206&gt;0,Assumptions!$B$21,0)</f>
        <v>0</v>
      </c>
      <c r="AV206" s="5">
        <f>IF(OR(COUNT(SEARCH({"ih","ie"},D206)),COUNT(SEARCH({"profile","income","lim","lico","mbm"},O206))),Assumptions!$B$22,0)</f>
        <v>0</v>
      </c>
      <c r="AW206" s="5">
        <f>IF(OR(COUNT(SEARCH({"hsc","ih","sdc"},D206)),COUNT(SEARCH({"profile","dwelling","housing","construction","rooms","owner","rent"},O206))),Assumptions!$B$23,0)</f>
        <v>0</v>
      </c>
      <c r="AX206" s="5">
        <f>IF(OR(COUNT(SEARCH({"ied","ic","evm"},D206)),COUNT(SEARCH({"profile","immigr","birth","visible","citizen","generation"},O206))),1,0)</f>
        <v>0</v>
      </c>
      <c r="AY206" s="5">
        <f>IF(OR(COUNT(SEARCH({"fh","fhm","ms"},D206)),COUNT(SEARCH({"profile","common-law","marital","family","parent","child","same sex","living alone","household size"},O206))),Assumptions!$B$25,0)</f>
        <v>0</v>
      </c>
      <c r="AZ206" s="5">
        <f>IF(OR(COUNT(SEARCH({"as"},D206)),COUNT(SEARCH({"profile","age","elderly","child","senior"},O206))),Assumptions!$B$26,0)</f>
        <v>1</v>
      </c>
    </row>
    <row r="207" spans="1:52" ht="50.1" customHeight="1" x14ac:dyDescent="0.2">
      <c r="A207" s="5">
        <v>202</v>
      </c>
      <c r="B207" s="5">
        <v>6</v>
      </c>
      <c r="C207" s="10" t="s">
        <v>51</v>
      </c>
      <c r="D207" s="10" t="s">
        <v>138</v>
      </c>
      <c r="E207" s="5" t="s">
        <v>701</v>
      </c>
      <c r="F207" s="8">
        <f>IF(IF(AE207="NA",AC207,AE207)&gt;Assumptions!$B$11,0,1)</f>
        <v>1</v>
      </c>
      <c r="G207" s="8">
        <f t="shared" si="23"/>
        <v>0</v>
      </c>
      <c r="H207" s="8">
        <f>IF(IF(AI207="NA",AG207,AI207)&gt;Assumptions!$B$11,0,1)</f>
        <v>1</v>
      </c>
      <c r="I207" s="6">
        <f t="shared" si="24"/>
        <v>800</v>
      </c>
      <c r="J207" s="8">
        <f>IF(IF(AM207="NA",AK207,AM207)&gt;Assumptions!$B$11,0,1)</f>
        <v>1</v>
      </c>
      <c r="K207" s="6">
        <f t="shared" si="25"/>
        <v>1200</v>
      </c>
      <c r="L207" s="5">
        <f t="shared" si="26"/>
        <v>0</v>
      </c>
      <c r="M207" s="5">
        <v>0</v>
      </c>
      <c r="N207" s="34">
        <f t="shared" si="27"/>
        <v>0</v>
      </c>
      <c r="O207" s="10" t="s">
        <v>649</v>
      </c>
      <c r="Q207" s="5" t="s">
        <v>701</v>
      </c>
      <c r="R207" s="9">
        <v>-99</v>
      </c>
      <c r="S207" s="9" t="s">
        <v>416</v>
      </c>
      <c r="T207" s="9" t="s">
        <v>416</v>
      </c>
      <c r="X207" s="9" t="s">
        <v>653</v>
      </c>
      <c r="Y207" s="14" t="s">
        <v>624</v>
      </c>
      <c r="Z207" s="7">
        <v>294</v>
      </c>
      <c r="AA207" s="26">
        <f t="shared" si="29"/>
        <v>0</v>
      </c>
      <c r="AB207" s="5" t="s">
        <v>60</v>
      </c>
      <c r="AC207" s="5">
        <f>ROUNDUP(Z207*Assumptions!$B$13/Assumptions!$B$10,0)</f>
        <v>1</v>
      </c>
      <c r="AD207" s="6">
        <f>AC207*Assumptions!$B$9</f>
        <v>400</v>
      </c>
      <c r="AE207" s="5" t="s">
        <v>60</v>
      </c>
      <c r="AF207" s="6" t="s">
        <v>60</v>
      </c>
      <c r="AG207" s="5">
        <f>ROUNDUP(Z207*Assumptions!$B$15/Assumptions!$B$10,0)</f>
        <v>1</v>
      </c>
      <c r="AH207" s="6">
        <f>AG207*Assumptions!$B$9</f>
        <v>400</v>
      </c>
      <c r="AI207" s="5" t="s">
        <v>60</v>
      </c>
      <c r="AJ207" s="6" t="s">
        <v>60</v>
      </c>
      <c r="AK207" s="5">
        <f>ROUNDUP(Z207*Assumptions!$B$16/Assumptions!$B$10,0)</f>
        <v>1</v>
      </c>
      <c r="AL207" s="6">
        <f>AK207*Assumptions!$B$9</f>
        <v>400</v>
      </c>
      <c r="AM207" s="5" t="s">
        <v>60</v>
      </c>
      <c r="AN207" s="6" t="s">
        <v>60</v>
      </c>
      <c r="AQ207" s="5">
        <f t="shared" si="28"/>
        <v>1</v>
      </c>
      <c r="AR207" s="5">
        <f>IF(R207&gt;9,Assumptions!$B$18,0)</f>
        <v>0</v>
      </c>
      <c r="AS207" s="5">
        <f>IF(OR(T207="se",T207="s"),Assumptions!$B$19,0)</f>
        <v>0</v>
      </c>
      <c r="AT207" s="5">
        <f>IF(ISBLANK(V207),0,Assumptions!$B$20)</f>
        <v>0</v>
      </c>
      <c r="AU207" s="5">
        <f>IF(W207&gt;0,Assumptions!$B$21,0)</f>
        <v>0</v>
      </c>
      <c r="AV207" s="5">
        <f>IF(OR(COUNT(SEARCH({"ih","ie"},D207)),COUNT(SEARCH({"profile","income","lim","lico","mbm"},O207))),Assumptions!$B$22,0)</f>
        <v>0</v>
      </c>
      <c r="AW207" s="5">
        <f>IF(OR(COUNT(SEARCH({"hsc","ih","sdc"},D207)),COUNT(SEARCH({"profile","dwelling","housing","construction","rooms","owner","rent"},O207))),Assumptions!$B$23,0)</f>
        <v>0</v>
      </c>
      <c r="AX207" s="5">
        <f>IF(OR(COUNT(SEARCH({"ied","ic","evm"},D207)),COUNT(SEARCH({"profile","immigr","birth","visible","citizen","generation"},O207))),1,0)</f>
        <v>0</v>
      </c>
      <c r="AY207" s="5">
        <f>IF(OR(COUNT(SEARCH({"fh","fhm","ms"},D207)),COUNT(SEARCH({"profile","common-law","marital","family","parent","child","same sex","living alone","household size"},O207))),Assumptions!$B$25,0)</f>
        <v>0</v>
      </c>
      <c r="AZ207" s="5">
        <f>IF(OR(COUNT(SEARCH({"as"},D207)),COUNT(SEARCH({"profile","age","elderly","child","senior"},O207))),Assumptions!$B$26,0)</f>
        <v>0</v>
      </c>
    </row>
    <row r="208" spans="1:52" ht="50.1" customHeight="1" x14ac:dyDescent="0.2">
      <c r="A208" s="5">
        <v>203</v>
      </c>
      <c r="B208" s="5">
        <v>6</v>
      </c>
      <c r="C208" s="10" t="s">
        <v>51</v>
      </c>
      <c r="D208" s="10" t="s">
        <v>1001</v>
      </c>
      <c r="E208" s="5" t="s">
        <v>702</v>
      </c>
      <c r="F208" s="8">
        <f>IF(IF(AE208="NA",AC208,AE208)&gt;Assumptions!$B$11,0,1)</f>
        <v>1</v>
      </c>
      <c r="G208" s="8">
        <f t="shared" si="23"/>
        <v>0</v>
      </c>
      <c r="H208" s="8">
        <f>IF(IF(AI208="NA",AG208,AI208)&gt;Assumptions!$B$11,0,1)</f>
        <v>1</v>
      </c>
      <c r="I208" s="6">
        <f t="shared" si="24"/>
        <v>800</v>
      </c>
      <c r="J208" s="8">
        <f>IF(IF(AM208="NA",AK208,AM208)&gt;Assumptions!$B$11,0,1)</f>
        <v>1</v>
      </c>
      <c r="K208" s="6">
        <f t="shared" si="25"/>
        <v>1200</v>
      </c>
      <c r="L208" s="5">
        <f t="shared" si="26"/>
        <v>2</v>
      </c>
      <c r="M208" s="5">
        <v>0</v>
      </c>
      <c r="N208" s="34">
        <f t="shared" si="27"/>
        <v>0</v>
      </c>
      <c r="O208" s="10" t="s">
        <v>651</v>
      </c>
      <c r="Q208" s="5" t="s">
        <v>702</v>
      </c>
      <c r="R208" s="9">
        <v>-99</v>
      </c>
      <c r="S208" s="9" t="s">
        <v>416</v>
      </c>
      <c r="T208" s="9" t="s">
        <v>416</v>
      </c>
      <c r="X208" s="9" t="s">
        <v>653</v>
      </c>
      <c r="Y208" s="14" t="s">
        <v>706</v>
      </c>
      <c r="Z208" s="7">
        <v>60</v>
      </c>
      <c r="AA208" s="26">
        <f t="shared" si="29"/>
        <v>0</v>
      </c>
      <c r="AB208" s="5" t="s">
        <v>60</v>
      </c>
      <c r="AC208" s="5">
        <f>ROUNDUP(Z208*Assumptions!$B$13/Assumptions!$B$10,0)</f>
        <v>1</v>
      </c>
      <c r="AD208" s="6">
        <f>AC208*Assumptions!$B$9</f>
        <v>400</v>
      </c>
      <c r="AE208" s="5" t="s">
        <v>60</v>
      </c>
      <c r="AF208" s="6" t="s">
        <v>60</v>
      </c>
      <c r="AG208" s="5">
        <f>ROUNDUP(Z208*Assumptions!$B$15/Assumptions!$B$10,0)</f>
        <v>1</v>
      </c>
      <c r="AH208" s="6">
        <f>AG208*Assumptions!$B$9</f>
        <v>400</v>
      </c>
      <c r="AI208" s="5" t="s">
        <v>60</v>
      </c>
      <c r="AJ208" s="6" t="s">
        <v>60</v>
      </c>
      <c r="AK208" s="5">
        <f>ROUNDUP(Z208*Assumptions!$B$16/Assumptions!$B$10,0)</f>
        <v>1</v>
      </c>
      <c r="AL208" s="6">
        <f>AK208*Assumptions!$B$9</f>
        <v>400</v>
      </c>
      <c r="AM208" s="5" t="s">
        <v>60</v>
      </c>
      <c r="AN208" s="6" t="s">
        <v>60</v>
      </c>
      <c r="AQ208" s="5">
        <f t="shared" si="28"/>
        <v>1</v>
      </c>
      <c r="AR208" s="5">
        <f>IF(R208&gt;9,Assumptions!$B$18,0)</f>
        <v>0</v>
      </c>
      <c r="AS208" s="5">
        <f>IF(OR(T208="se",T208="s"),Assumptions!$B$19,0)</f>
        <v>0</v>
      </c>
      <c r="AT208" s="5">
        <f>IF(ISBLANK(V208),0,Assumptions!$B$20)</f>
        <v>0</v>
      </c>
      <c r="AU208" s="5">
        <f>IF(W208&gt;0,Assumptions!$B$21,0)</f>
        <v>0</v>
      </c>
      <c r="AV208" s="5">
        <f>IF(OR(COUNT(SEARCH({"ih","ie"},D208)),COUNT(SEARCH({"profile","income","lim","lico","mbm"},O208))),Assumptions!$B$22,0)</f>
        <v>0</v>
      </c>
      <c r="AW208" s="5">
        <f>IF(OR(COUNT(SEARCH({"hsc","ih","sdc"},D208)),COUNT(SEARCH({"profile","dwelling","housing","construction","rooms","owner","rent"},O208))),Assumptions!$B$23,0)</f>
        <v>0</v>
      </c>
      <c r="AX208" s="5">
        <f>IF(OR(COUNT(SEARCH({"ied","ic","evm"},D208)),COUNT(SEARCH({"profile","immigr","birth","visible","citizen","generation"},O208))),1,0)</f>
        <v>0</v>
      </c>
      <c r="AY208" s="5">
        <f>IF(OR(COUNT(SEARCH({"fh","fhm","ms"},D208)),COUNT(SEARCH({"profile","common-law","marital","family","parent","child","same sex","living alone","household size"},O208))),Assumptions!$B$25,0)</f>
        <v>1</v>
      </c>
      <c r="AZ208" s="5">
        <f>IF(OR(COUNT(SEARCH({"as"},D208)),COUNT(SEARCH({"profile","age","elderly","child","senior"},O208))),Assumptions!$B$26,0)</f>
        <v>1</v>
      </c>
    </row>
    <row r="209" spans="1:52" ht="50.1" customHeight="1" x14ac:dyDescent="0.2">
      <c r="A209" s="5">
        <v>204</v>
      </c>
      <c r="B209" s="5">
        <v>7</v>
      </c>
      <c r="C209" s="10" t="s">
        <v>51</v>
      </c>
      <c r="E209" s="5" t="s">
        <v>707</v>
      </c>
      <c r="F209" s="8">
        <f>IF(IF(AE209="NA",AC209,AE209)&gt;Assumptions!$B$11,0,1)</f>
        <v>0</v>
      </c>
      <c r="G209" s="8">
        <f t="shared" si="23"/>
        <v>1</v>
      </c>
      <c r="H209" s="8">
        <f>IF(IF(AI209="NA",AG209,AI209)&gt;Assumptions!$B$11,0,1)</f>
        <v>1</v>
      </c>
      <c r="I209" s="6">
        <f t="shared" si="24"/>
        <v>1600</v>
      </c>
      <c r="J209" s="8">
        <f>IF(IF(AM209="NA",AK209,AM209)&gt;Assumptions!$B$11,0,1)</f>
        <v>1</v>
      </c>
      <c r="K209" s="6">
        <f t="shared" si="25"/>
        <v>2400</v>
      </c>
      <c r="L209" s="5">
        <f t="shared" si="26"/>
        <v>2</v>
      </c>
      <c r="M209" s="5">
        <v>0</v>
      </c>
      <c r="N209" s="34">
        <f t="shared" si="27"/>
        <v>0</v>
      </c>
      <c r="O209" s="10" t="s">
        <v>1131</v>
      </c>
      <c r="P209" s="10" t="s">
        <v>721</v>
      </c>
      <c r="Q209" s="5" t="s">
        <v>60</v>
      </c>
      <c r="R209" s="5">
        <v>-99</v>
      </c>
      <c r="S209" s="9" t="s">
        <v>416</v>
      </c>
      <c r="T209" s="9" t="s">
        <v>416</v>
      </c>
      <c r="V209" s="9" t="s">
        <v>417</v>
      </c>
      <c r="X209" s="9" t="s">
        <v>61</v>
      </c>
      <c r="Y209" s="14" t="s">
        <v>512</v>
      </c>
      <c r="Z209" s="7">
        <v>126072</v>
      </c>
      <c r="AA209" s="26">
        <f t="shared" si="29"/>
        <v>0</v>
      </c>
      <c r="AB209" s="5" t="s">
        <v>60</v>
      </c>
      <c r="AC209" s="5">
        <f>ROUNDUP(Z209*Assumptions!$B$13/Assumptions!$B$10,0)</f>
        <v>15</v>
      </c>
      <c r="AD209" s="6">
        <f>AC209*Assumptions!$B$9</f>
        <v>6000</v>
      </c>
      <c r="AE209" s="5" t="s">
        <v>60</v>
      </c>
      <c r="AF209" s="6" t="s">
        <v>60</v>
      </c>
      <c r="AG209" s="5">
        <f>ROUNDUP(Z209*Assumptions!$B$15/Assumptions!$B$10,0)</f>
        <v>2</v>
      </c>
      <c r="AH209" s="6">
        <f>AG209*Assumptions!$B$9</f>
        <v>800</v>
      </c>
      <c r="AI209" s="5" t="s">
        <v>60</v>
      </c>
      <c r="AJ209" s="6" t="s">
        <v>60</v>
      </c>
      <c r="AK209" s="5">
        <f>ROUNDUP(Z209*Assumptions!$B$16/Assumptions!$B$10,0)</f>
        <v>2</v>
      </c>
      <c r="AL209" s="6">
        <f>AK209*Assumptions!$B$9</f>
        <v>800</v>
      </c>
      <c r="AM209" s="5" t="s">
        <v>60</v>
      </c>
      <c r="AN209" s="6" t="s">
        <v>60</v>
      </c>
      <c r="AP209" s="5" t="s">
        <v>1130</v>
      </c>
      <c r="AQ209" s="5">
        <f t="shared" si="28"/>
        <v>1</v>
      </c>
      <c r="AR209" s="5">
        <f>IF(R209&gt;9,Assumptions!$B$18,0)</f>
        <v>0</v>
      </c>
      <c r="AS209" s="5">
        <f>IF(OR(T209="se",T209="s"),Assumptions!$B$19,0)</f>
        <v>0</v>
      </c>
      <c r="AT209" s="5">
        <f>IF(ISBLANK(V209),0,Assumptions!$B$20)</f>
        <v>1</v>
      </c>
      <c r="AU209" s="5">
        <f>IF(W209&gt;0,Assumptions!$B$21,0)</f>
        <v>0</v>
      </c>
      <c r="AV209" s="5">
        <f>IF(OR(COUNT(SEARCH({"ih","ie"},D209)),COUNT(SEARCH({"profile","income","lim","lico","mbm"},O209))),Assumptions!$B$22,0)</f>
        <v>0</v>
      </c>
      <c r="AW209" s="5">
        <f>IF(OR(COUNT(SEARCH({"hsc","ih","sdc"},D209)),COUNT(SEARCH({"profile","dwelling","housing","construction","rooms","owner","rent"},O209))),Assumptions!$B$23,0)</f>
        <v>0</v>
      </c>
      <c r="AX209" s="5">
        <f>IF(OR(COUNT(SEARCH({"ied","ic","evm"},D209)),COUNT(SEARCH({"profile","immigr","birth","visible","citizen","generation"},O209))),1,0)</f>
        <v>0</v>
      </c>
      <c r="AY209" s="5">
        <f>IF(OR(COUNT(SEARCH({"fh","fhm","ms"},D209)),COUNT(SEARCH({"profile","common-law","marital","family","parent","child","same sex","living alone","household size"},O209))),Assumptions!$B$25,0)</f>
        <v>0</v>
      </c>
      <c r="AZ209" s="5">
        <f>IF(OR(COUNT(SEARCH({"as"},D209)),COUNT(SEARCH({"profile","age","elderly","child","senior"},O209))),Assumptions!$B$26,0)</f>
        <v>1</v>
      </c>
    </row>
    <row r="210" spans="1:52" ht="50.1" customHeight="1" x14ac:dyDescent="0.2">
      <c r="A210" s="5">
        <v>210</v>
      </c>
      <c r="B210" s="5">
        <v>7</v>
      </c>
      <c r="C210" s="10" t="s">
        <v>51</v>
      </c>
      <c r="D210" s="10" t="s">
        <v>1001</v>
      </c>
      <c r="E210" s="5" t="s">
        <v>708</v>
      </c>
      <c r="F210" s="8">
        <f>IF(IF(AE210="NA",AC210,AE210)&gt;Assumptions!$B$11,0,1)</f>
        <v>1</v>
      </c>
      <c r="G210" s="8">
        <f t="shared" si="23"/>
        <v>0</v>
      </c>
      <c r="H210" s="8">
        <f>IF(IF(AI210="NA",AG210,AI210)&gt;Assumptions!$B$11,0,1)</f>
        <v>1</v>
      </c>
      <c r="I210" s="6">
        <f t="shared" si="24"/>
        <v>800</v>
      </c>
      <c r="J210" s="8">
        <f>IF(IF(AM210="NA",AK210,AM210)&gt;Assumptions!$B$11,0,1)</f>
        <v>1</v>
      </c>
      <c r="K210" s="6">
        <f t="shared" si="25"/>
        <v>1200</v>
      </c>
      <c r="L210" s="5">
        <f t="shared" si="26"/>
        <v>4</v>
      </c>
      <c r="M210" s="5">
        <v>0</v>
      </c>
      <c r="N210" s="34">
        <f t="shared" si="27"/>
        <v>1</v>
      </c>
      <c r="O210" s="10" t="s">
        <v>1133</v>
      </c>
      <c r="P210" s="10" t="s">
        <v>930</v>
      </c>
      <c r="Q210" s="5" t="s">
        <v>60</v>
      </c>
      <c r="R210" s="5">
        <v>-99</v>
      </c>
      <c r="S210" s="9" t="s">
        <v>416</v>
      </c>
      <c r="T210" s="9" t="s">
        <v>416</v>
      </c>
      <c r="V210" s="9" t="s">
        <v>417</v>
      </c>
      <c r="X210" s="9" t="s">
        <v>61</v>
      </c>
      <c r="Y210" s="14" t="s">
        <v>380</v>
      </c>
      <c r="Z210" s="7">
        <v>2880</v>
      </c>
      <c r="AA210" s="26">
        <f t="shared" si="29"/>
        <v>0</v>
      </c>
      <c r="AB210" s="5" t="s">
        <v>60</v>
      </c>
      <c r="AC210" s="5">
        <f>ROUNDUP(Z210*Assumptions!$B$13/Assumptions!$B$10,0)</f>
        <v>1</v>
      </c>
      <c r="AD210" s="6">
        <f>AC210*Assumptions!$B$9</f>
        <v>400</v>
      </c>
      <c r="AE210" s="5" t="s">
        <v>60</v>
      </c>
      <c r="AF210" s="6" t="s">
        <v>60</v>
      </c>
      <c r="AG210" s="5">
        <f>ROUNDUP(Z210*Assumptions!$B$15/Assumptions!$B$10,0)</f>
        <v>1</v>
      </c>
      <c r="AH210" s="6">
        <f>AG210*Assumptions!$B$9</f>
        <v>400</v>
      </c>
      <c r="AI210" s="5" t="s">
        <v>60</v>
      </c>
      <c r="AJ210" s="6" t="s">
        <v>60</v>
      </c>
      <c r="AK210" s="5">
        <f>ROUNDUP(Z210*Assumptions!$B$16/Assumptions!$B$10,0)</f>
        <v>1</v>
      </c>
      <c r="AL210" s="6">
        <f>AK210*Assumptions!$B$9</f>
        <v>400</v>
      </c>
      <c r="AM210" s="5" t="s">
        <v>60</v>
      </c>
      <c r="AN210" s="6" t="s">
        <v>60</v>
      </c>
      <c r="AQ210" s="5">
        <f t="shared" si="28"/>
        <v>1</v>
      </c>
      <c r="AR210" s="5">
        <f>IF(R210&gt;9,Assumptions!$B$18,0)</f>
        <v>0</v>
      </c>
      <c r="AS210" s="5">
        <f>IF(OR(T210="se",T210="s"),Assumptions!$B$19,0)</f>
        <v>0</v>
      </c>
      <c r="AT210" s="5">
        <f>IF(ISBLANK(V210),0,Assumptions!$B$20)</f>
        <v>1</v>
      </c>
      <c r="AU210" s="5">
        <f>IF(W210&gt;0,Assumptions!$B$21,0)</f>
        <v>0</v>
      </c>
      <c r="AV210" s="5">
        <f>IF(OR(COUNT(SEARCH({"ih","ie"},D210)),COUNT(SEARCH({"profile","income","lim","lico","mbm"},O210))),Assumptions!$B$22,0)</f>
        <v>1</v>
      </c>
      <c r="AW210" s="5">
        <f>IF(OR(COUNT(SEARCH({"hsc","ih","sdc"},D210)),COUNT(SEARCH({"profile","dwelling","housing","construction","rooms","owner","rent"},O210))),Assumptions!$B$23,0)</f>
        <v>0</v>
      </c>
      <c r="AX210" s="5">
        <f>IF(OR(COUNT(SEARCH({"ied","ic","evm"},D210)),COUNT(SEARCH({"profile","immigr","birth","visible","citizen","generation"},O210))),1,0)</f>
        <v>0</v>
      </c>
      <c r="AY210" s="5">
        <f>IF(OR(COUNT(SEARCH({"fh","fhm","ms"},D210)),COUNT(SEARCH({"profile","common-law","marital","family","parent","child","same sex","living alone","household size"},O210))),Assumptions!$B$25,0)</f>
        <v>1</v>
      </c>
      <c r="AZ210" s="5">
        <f>IF(OR(COUNT(SEARCH({"as"},D210)),COUNT(SEARCH({"profile","age","elderly","child","senior"},O210))),Assumptions!$B$26,0)</f>
        <v>1</v>
      </c>
    </row>
    <row r="211" spans="1:52" ht="50.1" customHeight="1" x14ac:dyDescent="0.2">
      <c r="A211" s="5">
        <v>211</v>
      </c>
      <c r="B211" s="5">
        <v>7</v>
      </c>
      <c r="C211" s="10" t="s">
        <v>51</v>
      </c>
      <c r="D211" s="10" t="s">
        <v>1001</v>
      </c>
      <c r="E211" s="5" t="s">
        <v>709</v>
      </c>
      <c r="F211" s="8">
        <f>IF(IF(AE211="NA",AC211,AE211)&gt;Assumptions!$B$11,0,1)</f>
        <v>1</v>
      </c>
      <c r="G211" s="8">
        <f t="shared" si="23"/>
        <v>0</v>
      </c>
      <c r="H211" s="8">
        <f>IF(IF(AI211="NA",AG211,AI211)&gt;Assumptions!$B$11,0,1)</f>
        <v>1</v>
      </c>
      <c r="I211" s="6">
        <f t="shared" si="24"/>
        <v>800</v>
      </c>
      <c r="J211" s="8">
        <f>IF(IF(AM211="NA",AK211,AM211)&gt;Assumptions!$B$11,0,1)</f>
        <v>1</v>
      </c>
      <c r="K211" s="6">
        <f t="shared" si="25"/>
        <v>1200</v>
      </c>
      <c r="L211" s="5">
        <f t="shared" si="26"/>
        <v>5</v>
      </c>
      <c r="M211" s="5">
        <v>0</v>
      </c>
      <c r="N211" s="34">
        <f t="shared" si="27"/>
        <v>1</v>
      </c>
      <c r="O211" s="10" t="s">
        <v>1134</v>
      </c>
      <c r="P211" s="10" t="s">
        <v>929</v>
      </c>
      <c r="Q211" s="5" t="s">
        <v>60</v>
      </c>
      <c r="R211" s="5">
        <v>-99</v>
      </c>
      <c r="S211" s="9" t="s">
        <v>416</v>
      </c>
      <c r="T211" s="9" t="s">
        <v>416</v>
      </c>
      <c r="V211" s="9" t="s">
        <v>417</v>
      </c>
      <c r="X211" s="9" t="s">
        <v>61</v>
      </c>
      <c r="Y211" s="14" t="s">
        <v>1139</v>
      </c>
      <c r="Z211" s="7">
        <v>3840</v>
      </c>
      <c r="AA211" s="26">
        <f t="shared" si="29"/>
        <v>0</v>
      </c>
      <c r="AB211" s="5" t="s">
        <v>60</v>
      </c>
      <c r="AC211" s="5">
        <f>ROUNDUP(Z211*Assumptions!$B$13/Assumptions!$B$10,0)</f>
        <v>1</v>
      </c>
      <c r="AD211" s="6">
        <f>AC211*Assumptions!$B$9</f>
        <v>400</v>
      </c>
      <c r="AE211" s="5" t="s">
        <v>60</v>
      </c>
      <c r="AF211" s="6" t="s">
        <v>60</v>
      </c>
      <c r="AG211" s="5">
        <f>ROUNDUP(Z211*Assumptions!$B$15/Assumptions!$B$10,0)</f>
        <v>1</v>
      </c>
      <c r="AH211" s="6">
        <f>AG211*Assumptions!$B$9</f>
        <v>400</v>
      </c>
      <c r="AI211" s="5" t="s">
        <v>60</v>
      </c>
      <c r="AJ211" s="6" t="s">
        <v>60</v>
      </c>
      <c r="AK211" s="5">
        <f>ROUNDUP(Z211*Assumptions!$B$16/Assumptions!$B$10,0)</f>
        <v>1</v>
      </c>
      <c r="AL211" s="6">
        <f>AK211*Assumptions!$B$9</f>
        <v>400</v>
      </c>
      <c r="AM211" s="5" t="s">
        <v>60</v>
      </c>
      <c r="AN211" s="6" t="s">
        <v>60</v>
      </c>
      <c r="AQ211" s="5">
        <f t="shared" si="28"/>
        <v>1</v>
      </c>
      <c r="AR211" s="5">
        <f>IF(R211&gt;9,Assumptions!$B$18,0)</f>
        <v>0</v>
      </c>
      <c r="AS211" s="5">
        <f>IF(OR(T211="se",T211="s"),Assumptions!$B$19,0)</f>
        <v>0</v>
      </c>
      <c r="AT211" s="5">
        <f>IF(ISBLANK(V211),0,Assumptions!$B$20)</f>
        <v>1</v>
      </c>
      <c r="AU211" s="5">
        <f>IF(W211&gt;0,Assumptions!$B$21,0)</f>
        <v>0</v>
      </c>
      <c r="AV211" s="5">
        <f>IF(OR(COUNT(SEARCH({"ih","ie"},D211)),COUNT(SEARCH({"profile","income","lim","lico","mbm"},O211))),Assumptions!$B$22,0)</f>
        <v>0</v>
      </c>
      <c r="AW211" s="5">
        <f>IF(OR(COUNT(SEARCH({"hsc","ih","sdc"},D211)),COUNT(SEARCH({"profile","dwelling","housing","construction","rooms","owner","rent"},O211))),Assumptions!$B$23,0)</f>
        <v>1</v>
      </c>
      <c r="AX211" s="5">
        <f>IF(OR(COUNT(SEARCH({"ied","ic","evm"},D211)),COUNT(SEARCH({"profile","immigr","birth","visible","citizen","generation"},O211))),1,0)</f>
        <v>1</v>
      </c>
      <c r="AY211" s="5">
        <f>IF(OR(COUNT(SEARCH({"fh","fhm","ms"},D211)),COUNT(SEARCH({"profile","common-law","marital","family","parent","child","same sex","living alone","household size"},O211))),Assumptions!$B$25,0)</f>
        <v>1</v>
      </c>
      <c r="AZ211" s="5">
        <f>IF(OR(COUNT(SEARCH({"as"},D211)),COUNT(SEARCH({"profile","age","elderly","child","senior"},O211))),Assumptions!$B$26,0)</f>
        <v>1</v>
      </c>
    </row>
    <row r="212" spans="1:52" ht="50.1" customHeight="1" x14ac:dyDescent="0.2">
      <c r="A212" s="5">
        <v>212</v>
      </c>
      <c r="B212" s="5">
        <v>7</v>
      </c>
      <c r="C212" s="10" t="s">
        <v>51</v>
      </c>
      <c r="D212" s="10" t="s">
        <v>1001</v>
      </c>
      <c r="E212" s="5" t="s">
        <v>710</v>
      </c>
      <c r="F212" s="8">
        <f>IF(IF(AE212="NA",AC212,AE212)&gt;Assumptions!$B$11,0,1)</f>
        <v>1</v>
      </c>
      <c r="G212" s="8">
        <f t="shared" si="23"/>
        <v>0</v>
      </c>
      <c r="H212" s="8">
        <f>IF(IF(AI212="NA",AG212,AI212)&gt;Assumptions!$B$11,0,1)</f>
        <v>1</v>
      </c>
      <c r="I212" s="6">
        <f t="shared" si="24"/>
        <v>800</v>
      </c>
      <c r="J212" s="8">
        <f>IF(IF(AM212="NA",AK212,AM212)&gt;Assumptions!$B$11,0,1)</f>
        <v>1</v>
      </c>
      <c r="K212" s="6">
        <f t="shared" si="25"/>
        <v>1200</v>
      </c>
      <c r="L212" s="5">
        <f t="shared" si="26"/>
        <v>4</v>
      </c>
      <c r="M212" s="5">
        <v>0</v>
      </c>
      <c r="N212" s="34">
        <f t="shared" si="27"/>
        <v>1</v>
      </c>
      <c r="O212" s="10" t="s">
        <v>1135</v>
      </c>
      <c r="P212" s="10" t="s">
        <v>928</v>
      </c>
      <c r="Q212" s="5" t="s">
        <v>60</v>
      </c>
      <c r="R212" s="5">
        <v>-99</v>
      </c>
      <c r="S212" s="9" t="s">
        <v>416</v>
      </c>
      <c r="T212" s="9" t="s">
        <v>416</v>
      </c>
      <c r="V212" s="9" t="s">
        <v>417</v>
      </c>
      <c r="X212" s="9" t="s">
        <v>61</v>
      </c>
      <c r="Y212" s="14" t="s">
        <v>1138</v>
      </c>
      <c r="Z212" s="7">
        <v>480</v>
      </c>
      <c r="AA212" s="26">
        <f t="shared" si="29"/>
        <v>0</v>
      </c>
      <c r="AB212" s="5" t="s">
        <v>60</v>
      </c>
      <c r="AC212" s="5">
        <f>ROUNDUP(Z212*Assumptions!$B$13/Assumptions!$B$10,0)</f>
        <v>1</v>
      </c>
      <c r="AD212" s="6">
        <f>AC212*Assumptions!$B$9</f>
        <v>400</v>
      </c>
      <c r="AE212" s="5" t="s">
        <v>60</v>
      </c>
      <c r="AF212" s="6" t="s">
        <v>60</v>
      </c>
      <c r="AG212" s="5">
        <f>ROUNDUP(Z212*Assumptions!$B$15/Assumptions!$B$10,0)</f>
        <v>1</v>
      </c>
      <c r="AH212" s="6">
        <f>AG212*Assumptions!$B$9</f>
        <v>400</v>
      </c>
      <c r="AI212" s="5" t="s">
        <v>60</v>
      </c>
      <c r="AJ212" s="6" t="s">
        <v>60</v>
      </c>
      <c r="AK212" s="5">
        <f>ROUNDUP(Z212*Assumptions!$B$16/Assumptions!$B$10,0)</f>
        <v>1</v>
      </c>
      <c r="AL212" s="6">
        <f>AK212*Assumptions!$B$9</f>
        <v>400</v>
      </c>
      <c r="AM212" s="5" t="s">
        <v>60</v>
      </c>
      <c r="AN212" s="6" t="s">
        <v>60</v>
      </c>
      <c r="AQ212" s="5">
        <f t="shared" si="28"/>
        <v>1</v>
      </c>
      <c r="AR212" s="5">
        <f>IF(R212&gt;9,Assumptions!$B$18,0)</f>
        <v>0</v>
      </c>
      <c r="AS212" s="5">
        <f>IF(OR(T212="se",T212="s"),Assumptions!$B$19,0)</f>
        <v>0</v>
      </c>
      <c r="AT212" s="5">
        <f>IF(ISBLANK(V212),0,Assumptions!$B$20)</f>
        <v>1</v>
      </c>
      <c r="AU212" s="5">
        <f>IF(W212&gt;0,Assumptions!$B$21,0)</f>
        <v>0</v>
      </c>
      <c r="AV212" s="5">
        <f>IF(OR(COUNT(SEARCH({"ih","ie"},D212)),COUNT(SEARCH({"profile","income","lim","lico","mbm"},O212))),Assumptions!$B$22,0)</f>
        <v>1</v>
      </c>
      <c r="AW212" s="5">
        <f>IF(OR(COUNT(SEARCH({"hsc","ih","sdc"},D212)),COUNT(SEARCH({"profile","dwelling","housing","construction","rooms","owner","rent"},O212))),Assumptions!$B$23,0)</f>
        <v>0</v>
      </c>
      <c r="AX212" s="5">
        <f>IF(OR(COUNT(SEARCH({"ied","ic","evm"},D212)),COUNT(SEARCH({"profile","immigr","birth","visible","citizen","generation"},O212))),1,0)</f>
        <v>0</v>
      </c>
      <c r="AY212" s="5">
        <f>IF(OR(COUNT(SEARCH({"fh","fhm","ms"},D212)),COUNT(SEARCH({"profile","common-law","marital","family","parent","child","same sex","living alone","household size"},O212))),Assumptions!$B$25,0)</f>
        <v>1</v>
      </c>
      <c r="AZ212" s="5">
        <f>IF(OR(COUNT(SEARCH({"as"},D212)),COUNT(SEARCH({"profile","age","elderly","child","senior"},O212))),Assumptions!$B$26,0)</f>
        <v>1</v>
      </c>
    </row>
    <row r="213" spans="1:52" ht="50.1" customHeight="1" x14ac:dyDescent="0.2">
      <c r="A213" s="5">
        <v>213</v>
      </c>
      <c r="B213" s="5">
        <v>7</v>
      </c>
      <c r="C213" s="10" t="s">
        <v>51</v>
      </c>
      <c r="D213" s="10" t="s">
        <v>1001</v>
      </c>
      <c r="E213" s="5" t="s">
        <v>711</v>
      </c>
      <c r="F213" s="8">
        <f>IF(IF(AE213="NA",AC213,AE213)&gt;Assumptions!$B$11,0,1)</f>
        <v>1</v>
      </c>
      <c r="G213" s="8">
        <f t="shared" si="23"/>
        <v>0</v>
      </c>
      <c r="H213" s="8">
        <f>IF(IF(AI213="NA",AG213,AI213)&gt;Assumptions!$B$11,0,1)</f>
        <v>1</v>
      </c>
      <c r="I213" s="6">
        <f t="shared" si="24"/>
        <v>800</v>
      </c>
      <c r="J213" s="8">
        <f>IF(IF(AM213="NA",AK213,AM213)&gt;Assumptions!$B$11,0,1)</f>
        <v>1</v>
      </c>
      <c r="K213" s="6">
        <f t="shared" si="25"/>
        <v>1200</v>
      </c>
      <c r="L213" s="5">
        <f t="shared" si="26"/>
        <v>5</v>
      </c>
      <c r="M213" s="5">
        <v>0</v>
      </c>
      <c r="N213" s="34">
        <f t="shared" si="27"/>
        <v>1</v>
      </c>
      <c r="O213" s="10" t="s">
        <v>1137</v>
      </c>
      <c r="P213" s="10" t="s">
        <v>1136</v>
      </c>
      <c r="Q213" s="5" t="s">
        <v>60</v>
      </c>
      <c r="R213" s="5">
        <v>-99</v>
      </c>
      <c r="S213" s="9" t="s">
        <v>416</v>
      </c>
      <c r="T213" s="9" t="s">
        <v>416</v>
      </c>
      <c r="V213" s="9" t="s">
        <v>417</v>
      </c>
      <c r="X213" s="9" t="s">
        <v>61</v>
      </c>
      <c r="Y213" s="14" t="s">
        <v>380</v>
      </c>
      <c r="Z213" s="7">
        <v>1680</v>
      </c>
      <c r="AA213" s="26">
        <f t="shared" si="29"/>
        <v>0</v>
      </c>
      <c r="AB213" s="5" t="s">
        <v>60</v>
      </c>
      <c r="AC213" s="5">
        <f>ROUNDUP(Z213*Assumptions!$B$13/Assumptions!$B$10,0)</f>
        <v>1</v>
      </c>
      <c r="AD213" s="6">
        <f>AC213*Assumptions!$B$9</f>
        <v>400</v>
      </c>
      <c r="AE213" s="5" t="s">
        <v>60</v>
      </c>
      <c r="AF213" s="6" t="s">
        <v>60</v>
      </c>
      <c r="AG213" s="5">
        <f>ROUNDUP(Z213*Assumptions!$B$15/Assumptions!$B$10,0)</f>
        <v>1</v>
      </c>
      <c r="AH213" s="6">
        <f>AG213*Assumptions!$B$9</f>
        <v>400</v>
      </c>
      <c r="AI213" s="5" t="s">
        <v>60</v>
      </c>
      <c r="AJ213" s="6" t="s">
        <v>60</v>
      </c>
      <c r="AK213" s="5">
        <f>ROUNDUP(Z213*Assumptions!$B$16/Assumptions!$B$10,0)</f>
        <v>1</v>
      </c>
      <c r="AL213" s="6">
        <f>AK213*Assumptions!$B$9</f>
        <v>400</v>
      </c>
      <c r="AM213" s="5" t="s">
        <v>60</v>
      </c>
      <c r="AN213" s="6" t="s">
        <v>60</v>
      </c>
      <c r="AQ213" s="5">
        <f t="shared" si="28"/>
        <v>1</v>
      </c>
      <c r="AR213" s="5">
        <f>IF(R213&gt;9,Assumptions!$B$18,0)</f>
        <v>0</v>
      </c>
      <c r="AS213" s="5">
        <f>IF(OR(T213="se",T213="s"),Assumptions!$B$19,0)</f>
        <v>0</v>
      </c>
      <c r="AT213" s="5">
        <f>IF(ISBLANK(V213),0,Assumptions!$B$20)</f>
        <v>1</v>
      </c>
      <c r="AU213" s="5">
        <f>IF(W213&gt;0,Assumptions!$B$21,0)</f>
        <v>0</v>
      </c>
      <c r="AV213" s="5">
        <f>IF(OR(COUNT(SEARCH({"ih","ie"},D213)),COUNT(SEARCH({"profile","income","lim","lico","mbm"},O213))),Assumptions!$B$22,0)</f>
        <v>1</v>
      </c>
      <c r="AW213" s="5">
        <f>IF(OR(COUNT(SEARCH({"hsc","ih","sdc"},D213)),COUNT(SEARCH({"profile","dwelling","housing","construction","rooms","owner","rent"},O213))),Assumptions!$B$23,0)</f>
        <v>0</v>
      </c>
      <c r="AX213" s="5">
        <f>IF(OR(COUNT(SEARCH({"ied","ic","evm"},D213)),COUNT(SEARCH({"profile","immigr","birth","visible","citizen","generation"},O213))),1,0)</f>
        <v>1</v>
      </c>
      <c r="AY213" s="5">
        <f>IF(OR(COUNT(SEARCH({"fh","fhm","ms"},D213)),COUNT(SEARCH({"profile","common-law","marital","family","parent","child","same sex","living alone","household size"},O213))),Assumptions!$B$25,0)</f>
        <v>1</v>
      </c>
      <c r="AZ213" s="5">
        <f>IF(OR(COUNT(SEARCH({"as"},D213)),COUNT(SEARCH({"profile","age","elderly","child","senior"},O213))),Assumptions!$B$26,0)</f>
        <v>1</v>
      </c>
    </row>
    <row r="214" spans="1:52" ht="50.1" customHeight="1" x14ac:dyDescent="0.2">
      <c r="A214" s="5">
        <v>224</v>
      </c>
      <c r="B214" s="5">
        <v>7</v>
      </c>
      <c r="C214" s="10" t="s">
        <v>51</v>
      </c>
      <c r="D214" s="10" t="s">
        <v>140</v>
      </c>
      <c r="E214" s="5" t="s">
        <v>712</v>
      </c>
      <c r="F214" s="8">
        <f>IF(IF(AE214="NA",AC214,AE214)&gt;Assumptions!$B$11,0,1)</f>
        <v>0</v>
      </c>
      <c r="G214" s="8">
        <f t="shared" si="23"/>
        <v>0</v>
      </c>
      <c r="H214" s="8">
        <f>IF(IF(AI214="NA",AG214,AI214)&gt;Assumptions!$B$11,0,1)</f>
        <v>0</v>
      </c>
      <c r="I214" s="6">
        <f t="shared" si="24"/>
        <v>0</v>
      </c>
      <c r="J214" s="8">
        <f>IF(IF(AM214="NA",AK214,AM214)&gt;Assumptions!$B$11,0,1)</f>
        <v>0</v>
      </c>
      <c r="K214" s="6">
        <f t="shared" si="25"/>
        <v>0</v>
      </c>
      <c r="L214" s="5">
        <f t="shared" si="26"/>
        <v>5</v>
      </c>
      <c r="M214" s="5">
        <v>0</v>
      </c>
      <c r="N214" s="34">
        <f t="shared" si="27"/>
        <v>1</v>
      </c>
      <c r="O214" s="10" t="s">
        <v>1006</v>
      </c>
      <c r="Q214" s="5" t="s">
        <v>60</v>
      </c>
      <c r="R214" s="5">
        <v>-99</v>
      </c>
      <c r="S214" s="9" t="s">
        <v>416</v>
      </c>
      <c r="T214" s="9" t="s">
        <v>416</v>
      </c>
      <c r="V214" s="9" t="s">
        <v>1280</v>
      </c>
      <c r="X214" s="9" t="s">
        <v>61</v>
      </c>
      <c r="Z214" s="7">
        <v>694980</v>
      </c>
      <c r="AA214" s="26">
        <f t="shared" si="29"/>
        <v>1</v>
      </c>
      <c r="AB214" s="5" t="s">
        <v>60</v>
      </c>
      <c r="AC214" s="5">
        <f>ROUNDUP(Z214*Assumptions!$B$13/Assumptions!$B$10,0)</f>
        <v>79</v>
      </c>
      <c r="AD214" s="6">
        <f>AC214*Assumptions!$B$9</f>
        <v>31600</v>
      </c>
      <c r="AE214" s="5" t="s">
        <v>60</v>
      </c>
      <c r="AF214" s="6" t="s">
        <v>60</v>
      </c>
      <c r="AG214" s="5">
        <f>ROUNDUP(Z214*Assumptions!$B$15/Assumptions!$B$10,0)</f>
        <v>8</v>
      </c>
      <c r="AH214" s="6">
        <f>AG214*Assumptions!$B$9</f>
        <v>3200</v>
      </c>
      <c r="AI214" s="5" t="s">
        <v>60</v>
      </c>
      <c r="AJ214" s="6" t="s">
        <v>60</v>
      </c>
      <c r="AK214" s="5">
        <f>ROUNDUP(Z214*Assumptions!$B$16/Assumptions!$B$10,0)</f>
        <v>11</v>
      </c>
      <c r="AL214" s="6">
        <f>AK214*Assumptions!$B$9</f>
        <v>4400</v>
      </c>
      <c r="AM214" s="5" t="s">
        <v>60</v>
      </c>
      <c r="AN214" s="6" t="s">
        <v>60</v>
      </c>
      <c r="AP214" s="5" t="s">
        <v>1007</v>
      </c>
      <c r="AQ214" s="5">
        <f t="shared" si="28"/>
        <v>1</v>
      </c>
      <c r="AR214" s="5">
        <f>IF(R214&gt;9,Assumptions!$B$18,0)</f>
        <v>0</v>
      </c>
      <c r="AS214" s="5">
        <f>IF(OR(T214="se",T214="s"),Assumptions!$B$19,0)</f>
        <v>0</v>
      </c>
      <c r="AT214" s="5">
        <f>IF(ISBLANK(V214),0,Assumptions!$B$20)</f>
        <v>1</v>
      </c>
      <c r="AU214" s="5">
        <f>IF(W214&gt;0,Assumptions!$B$21,0)</f>
        <v>0</v>
      </c>
      <c r="AV214" s="5">
        <f>IF(OR(COUNT(SEARCH({"ih","ie"},D214)),COUNT(SEARCH({"profile","income","lim","lico","mbm"},O214))),Assumptions!$B$22,0)</f>
        <v>1</v>
      </c>
      <c r="AW214" s="5">
        <f>IF(OR(COUNT(SEARCH({"hsc","ih","sdc"},D214)),COUNT(SEARCH({"profile","dwelling","housing","construction","rooms","owner","rent"},O214))),Assumptions!$B$23,0)</f>
        <v>1</v>
      </c>
      <c r="AX214" s="5">
        <f>IF(OR(COUNT(SEARCH({"ied","ic","evm"},D214)),COUNT(SEARCH({"profile","immigr","birth","visible","citizen","generation"},O214))),1,0)</f>
        <v>1</v>
      </c>
      <c r="AY214" s="5">
        <f>IF(OR(COUNT(SEARCH({"fh","fhm","ms"},D214)),COUNT(SEARCH({"profile","common-law","marital","family","parent","child","same sex","living alone","household size"},O214))),Assumptions!$B$25,0)</f>
        <v>0</v>
      </c>
      <c r="AZ214" s="5">
        <f>IF(OR(COUNT(SEARCH({"as"},D214)),COUNT(SEARCH({"profile","age","elderly","child","senior"},O214))),Assumptions!$B$26,0)</f>
        <v>1</v>
      </c>
    </row>
    <row r="215" spans="1:52" ht="50.1" customHeight="1" x14ac:dyDescent="0.2">
      <c r="A215" s="5">
        <v>225</v>
      </c>
      <c r="B215" s="5">
        <v>7</v>
      </c>
      <c r="C215" s="10" t="s">
        <v>51</v>
      </c>
      <c r="D215" s="10" t="s">
        <v>138</v>
      </c>
      <c r="E215" s="5" t="s">
        <v>713</v>
      </c>
      <c r="F215" s="8">
        <f>IF(IF(AE215="NA",AC215,AE215)&gt;Assumptions!$B$11,0,1)</f>
        <v>1</v>
      </c>
      <c r="G215" s="8">
        <f t="shared" si="23"/>
        <v>0</v>
      </c>
      <c r="H215" s="8">
        <f>IF(IF(AI215="NA",AG215,AI215)&gt;Assumptions!$B$11,0,1)</f>
        <v>1</v>
      </c>
      <c r="I215" s="6">
        <f t="shared" si="24"/>
        <v>800</v>
      </c>
      <c r="J215" s="8">
        <f>IF(IF(AM215="NA",AK215,AM215)&gt;Assumptions!$B$11,0,1)</f>
        <v>1</v>
      </c>
      <c r="K215" s="6">
        <f t="shared" si="25"/>
        <v>1200</v>
      </c>
      <c r="L215" s="5">
        <f t="shared" si="26"/>
        <v>2</v>
      </c>
      <c r="M215" s="5">
        <v>0</v>
      </c>
      <c r="N215" s="34">
        <f t="shared" si="27"/>
        <v>0</v>
      </c>
      <c r="O215" s="10" t="s">
        <v>1008</v>
      </c>
      <c r="Q215" s="5" t="s">
        <v>60</v>
      </c>
      <c r="R215" s="5">
        <v>-99</v>
      </c>
      <c r="S215" s="9" t="s">
        <v>416</v>
      </c>
      <c r="T215" s="9" t="s">
        <v>416</v>
      </c>
      <c r="V215" s="9" t="s">
        <v>418</v>
      </c>
      <c r="X215" s="9" t="s">
        <v>61</v>
      </c>
      <c r="Z215" s="7">
        <v>117</v>
      </c>
      <c r="AA215" s="26">
        <f t="shared" si="29"/>
        <v>0</v>
      </c>
      <c r="AB215" s="5" t="s">
        <v>60</v>
      </c>
      <c r="AC215" s="5">
        <f>ROUNDUP(Z215*Assumptions!$B$13/Assumptions!$B$10,0)</f>
        <v>1</v>
      </c>
      <c r="AD215" s="6">
        <f>AC215*Assumptions!$B$9</f>
        <v>400</v>
      </c>
      <c r="AE215" s="5" t="s">
        <v>60</v>
      </c>
      <c r="AF215" s="6" t="s">
        <v>60</v>
      </c>
      <c r="AG215" s="5">
        <f>ROUNDUP(Z215*Assumptions!$B$15/Assumptions!$B$10,0)</f>
        <v>1</v>
      </c>
      <c r="AH215" s="6">
        <f>AG215*Assumptions!$B$9</f>
        <v>400</v>
      </c>
      <c r="AI215" s="5" t="s">
        <v>60</v>
      </c>
      <c r="AJ215" s="6" t="s">
        <v>60</v>
      </c>
      <c r="AK215" s="5">
        <f>ROUNDUP(Z215*Assumptions!$B$16/Assumptions!$B$10,0)</f>
        <v>1</v>
      </c>
      <c r="AL215" s="6">
        <f>AK215*Assumptions!$B$9</f>
        <v>400</v>
      </c>
      <c r="AM215" s="5" t="s">
        <v>60</v>
      </c>
      <c r="AN215" s="6" t="s">
        <v>60</v>
      </c>
      <c r="AP215" s="5" t="s">
        <v>1009</v>
      </c>
      <c r="AQ215" s="5">
        <f t="shared" si="28"/>
        <v>1</v>
      </c>
      <c r="AR215" s="5">
        <f>IF(R215&gt;9,Assumptions!$B$18,0)</f>
        <v>0</v>
      </c>
      <c r="AS215" s="5">
        <f>IF(OR(T215="se",T215="s"),Assumptions!$B$19,0)</f>
        <v>0</v>
      </c>
      <c r="AT215" s="5">
        <f>IF(ISBLANK(V215),0,Assumptions!$B$20)</f>
        <v>1</v>
      </c>
      <c r="AU215" s="5">
        <f>IF(W215&gt;0,Assumptions!$B$21,0)</f>
        <v>0</v>
      </c>
      <c r="AV215" s="5">
        <f>IF(OR(COUNT(SEARCH({"ih","ie"},D215)),COUNT(SEARCH({"profile","income","lim","lico","mbm"},O215))),Assumptions!$B$22,0)</f>
        <v>0</v>
      </c>
      <c r="AW215" s="5">
        <f>IF(OR(COUNT(SEARCH({"hsc","ih","sdc"},D215)),COUNT(SEARCH({"profile","dwelling","housing","construction","rooms","owner","rent"},O215))),Assumptions!$B$23,0)</f>
        <v>0</v>
      </c>
      <c r="AX215" s="5">
        <f>IF(OR(COUNT(SEARCH({"ied","ic","evm"},D215)),COUNT(SEARCH({"profile","immigr","birth","visible","citizen","generation"},O215))),1,0)</f>
        <v>0</v>
      </c>
      <c r="AY215" s="5">
        <f>IF(OR(COUNT(SEARCH({"fh","fhm","ms"},D215)),COUNT(SEARCH({"profile","common-law","marital","family","parent","child","same sex","living alone","household size"},O215))),Assumptions!$B$25,0)</f>
        <v>0</v>
      </c>
      <c r="AZ215" s="5">
        <f>IF(OR(COUNT(SEARCH({"as"},D215)),COUNT(SEARCH({"profile","age","elderly","child","senior"},O215))),Assumptions!$B$26,0)</f>
        <v>1</v>
      </c>
    </row>
    <row r="216" spans="1:52" ht="50.1" customHeight="1" x14ac:dyDescent="0.2">
      <c r="A216" s="5">
        <v>226</v>
      </c>
      <c r="B216" s="5">
        <v>7</v>
      </c>
      <c r="C216" s="10" t="s">
        <v>51</v>
      </c>
      <c r="D216" s="10" t="s">
        <v>139</v>
      </c>
      <c r="E216" s="5" t="s">
        <v>714</v>
      </c>
      <c r="F216" s="8">
        <f>IF(IF(AE216="NA",AC216,AE216)&gt;Assumptions!$B$11,0,1)</f>
        <v>1</v>
      </c>
      <c r="G216" s="8">
        <f t="shared" si="23"/>
        <v>0</v>
      </c>
      <c r="H216" s="8">
        <f>IF(IF(AI216="NA",AG216,AI216)&gt;Assumptions!$B$11,0,1)</f>
        <v>1</v>
      </c>
      <c r="I216" s="6">
        <f t="shared" si="24"/>
        <v>800</v>
      </c>
      <c r="J216" s="8">
        <f>IF(IF(AM216="NA",AK216,AM216)&gt;Assumptions!$B$11,0,1)</f>
        <v>1</v>
      </c>
      <c r="K216" s="6">
        <f t="shared" si="25"/>
        <v>1200</v>
      </c>
      <c r="L216" s="5">
        <f t="shared" si="26"/>
        <v>2</v>
      </c>
      <c r="M216" s="5">
        <v>0</v>
      </c>
      <c r="N216" s="34">
        <f t="shared" si="27"/>
        <v>0</v>
      </c>
      <c r="O216" s="10" t="s">
        <v>1010</v>
      </c>
      <c r="Q216" s="5" t="s">
        <v>60</v>
      </c>
      <c r="R216" s="5">
        <v>-99</v>
      </c>
      <c r="S216" s="9" t="s">
        <v>416</v>
      </c>
      <c r="T216" s="9" t="s">
        <v>416</v>
      </c>
      <c r="V216" s="9" t="s">
        <v>418</v>
      </c>
      <c r="X216" s="9" t="s">
        <v>61</v>
      </c>
      <c r="Z216" s="7">
        <v>1296</v>
      </c>
      <c r="AA216" s="26">
        <f t="shared" si="29"/>
        <v>0</v>
      </c>
      <c r="AB216" s="5" t="s">
        <v>60</v>
      </c>
      <c r="AC216" s="5">
        <f>ROUNDUP(Z216*Assumptions!$B$13/Assumptions!$B$10,0)</f>
        <v>1</v>
      </c>
      <c r="AD216" s="6">
        <f>AC216*Assumptions!$B$9</f>
        <v>400</v>
      </c>
      <c r="AE216" s="5" t="s">
        <v>60</v>
      </c>
      <c r="AF216" s="6" t="s">
        <v>60</v>
      </c>
      <c r="AG216" s="5">
        <f>ROUNDUP(Z216*Assumptions!$B$15/Assumptions!$B$10,0)</f>
        <v>1</v>
      </c>
      <c r="AH216" s="6">
        <f>AG216*Assumptions!$B$9</f>
        <v>400</v>
      </c>
      <c r="AI216" s="5" t="s">
        <v>60</v>
      </c>
      <c r="AJ216" s="6" t="s">
        <v>60</v>
      </c>
      <c r="AK216" s="5">
        <f>ROUNDUP(Z216*Assumptions!$B$16/Assumptions!$B$10,0)</f>
        <v>1</v>
      </c>
      <c r="AL216" s="6">
        <f>AK216*Assumptions!$B$9</f>
        <v>400</v>
      </c>
      <c r="AM216" s="5" t="s">
        <v>60</v>
      </c>
      <c r="AN216" s="6" t="s">
        <v>60</v>
      </c>
      <c r="AQ216" s="5">
        <f t="shared" si="28"/>
        <v>1</v>
      </c>
      <c r="AR216" s="5">
        <f>IF(R216&gt;9,Assumptions!$B$18,0)</f>
        <v>0</v>
      </c>
      <c r="AS216" s="5">
        <f>IF(OR(T216="se",T216="s"),Assumptions!$B$19,0)</f>
        <v>0</v>
      </c>
      <c r="AT216" s="5">
        <f>IF(ISBLANK(V216),0,Assumptions!$B$20)</f>
        <v>1</v>
      </c>
      <c r="AU216" s="5">
        <f>IF(W216&gt;0,Assumptions!$B$21,0)</f>
        <v>0</v>
      </c>
      <c r="AV216" s="5">
        <f>IF(OR(COUNT(SEARCH({"ih","ie"},D216)),COUNT(SEARCH({"profile","income","lim","lico","mbm"},O216))),Assumptions!$B$22,0)</f>
        <v>0</v>
      </c>
      <c r="AW216" s="5">
        <f>IF(OR(COUNT(SEARCH({"hsc","ih","sdc"},D216)),COUNT(SEARCH({"profile","dwelling","housing","construction","rooms","owner","rent"},O216))),Assumptions!$B$23,0)</f>
        <v>0</v>
      </c>
      <c r="AX216" s="5">
        <f>IF(OR(COUNT(SEARCH({"ied","ic","evm"},D216)),COUNT(SEARCH({"profile","immigr","birth","visible","citizen","generation"},O216))),1,0)</f>
        <v>0</v>
      </c>
      <c r="AY216" s="5">
        <f>IF(OR(COUNT(SEARCH({"fh","fhm","ms"},D216)),COUNT(SEARCH({"profile","common-law","marital","family","parent","child","same sex","living alone","household size"},O216))),Assumptions!$B$25,0)</f>
        <v>0</v>
      </c>
      <c r="AZ216" s="5">
        <f>IF(OR(COUNT(SEARCH({"as"},D216)),COUNT(SEARCH({"profile","age","elderly","child","senior"},O216))),Assumptions!$B$26,0)</f>
        <v>1</v>
      </c>
    </row>
    <row r="217" spans="1:52" ht="50.1" customHeight="1" x14ac:dyDescent="0.2">
      <c r="A217" s="5">
        <v>227</v>
      </c>
      <c r="B217" s="5">
        <v>7</v>
      </c>
      <c r="C217" s="10" t="s">
        <v>51</v>
      </c>
      <c r="D217" s="10" t="s">
        <v>140</v>
      </c>
      <c r="E217" s="5" t="s">
        <v>715</v>
      </c>
      <c r="F217" s="8">
        <f>IF(IF(AE217="NA",AC217,AE217)&gt;Assumptions!$B$11,0,1)</f>
        <v>1</v>
      </c>
      <c r="G217" s="8">
        <f t="shared" si="23"/>
        <v>0</v>
      </c>
      <c r="H217" s="8">
        <f>IF(IF(AI217="NA",AG217,AI217)&gt;Assumptions!$B$11,0,1)</f>
        <v>1</v>
      </c>
      <c r="I217" s="6">
        <f t="shared" si="24"/>
        <v>800</v>
      </c>
      <c r="J217" s="8">
        <f>IF(IF(AM217="NA",AK217,AM217)&gt;Assumptions!$B$11,0,1)</f>
        <v>1</v>
      </c>
      <c r="K217" s="6">
        <f t="shared" si="25"/>
        <v>1200</v>
      </c>
      <c r="L217" s="5">
        <f t="shared" si="26"/>
        <v>4</v>
      </c>
      <c r="M217" s="5">
        <v>0</v>
      </c>
      <c r="N217" s="34">
        <f t="shared" si="27"/>
        <v>1</v>
      </c>
      <c r="O217" s="10" t="s">
        <v>1011</v>
      </c>
      <c r="Q217" s="5" t="s">
        <v>60</v>
      </c>
      <c r="R217" s="5">
        <v>-99</v>
      </c>
      <c r="S217" s="9" t="s">
        <v>416</v>
      </c>
      <c r="T217" s="9" t="s">
        <v>416</v>
      </c>
      <c r="V217" s="9" t="s">
        <v>418</v>
      </c>
      <c r="X217" s="9" t="s">
        <v>61</v>
      </c>
      <c r="Z217" s="7">
        <v>5720</v>
      </c>
      <c r="AA217" s="26">
        <f t="shared" si="29"/>
        <v>0</v>
      </c>
      <c r="AB217" s="5" t="s">
        <v>60</v>
      </c>
      <c r="AC217" s="5">
        <f>ROUNDUP(Z217*Assumptions!$B$13/Assumptions!$B$10,0)</f>
        <v>1</v>
      </c>
      <c r="AD217" s="6">
        <f>AC217*Assumptions!$B$9</f>
        <v>400</v>
      </c>
      <c r="AE217" s="5" t="s">
        <v>60</v>
      </c>
      <c r="AF217" s="6" t="s">
        <v>60</v>
      </c>
      <c r="AG217" s="5">
        <f>ROUNDUP(Z217*Assumptions!$B$15/Assumptions!$B$10,0)</f>
        <v>1</v>
      </c>
      <c r="AH217" s="6">
        <f>AG217*Assumptions!$B$9</f>
        <v>400</v>
      </c>
      <c r="AI217" s="5" t="s">
        <v>60</v>
      </c>
      <c r="AJ217" s="6" t="s">
        <v>60</v>
      </c>
      <c r="AK217" s="5">
        <f>ROUNDUP(Z217*Assumptions!$B$16/Assumptions!$B$10,0)</f>
        <v>1</v>
      </c>
      <c r="AL217" s="6">
        <f>AK217*Assumptions!$B$9</f>
        <v>400</v>
      </c>
      <c r="AM217" s="5" t="s">
        <v>60</v>
      </c>
      <c r="AN217" s="6" t="s">
        <v>60</v>
      </c>
      <c r="AP217" s="5" t="s">
        <v>728</v>
      </c>
      <c r="AQ217" s="5">
        <f t="shared" si="28"/>
        <v>1</v>
      </c>
      <c r="AR217" s="5">
        <f>IF(R217&gt;9,Assumptions!$B$18,0)</f>
        <v>0</v>
      </c>
      <c r="AS217" s="5">
        <f>IF(OR(T217="se",T217="s"),Assumptions!$B$19,0)</f>
        <v>0</v>
      </c>
      <c r="AT217" s="5">
        <f>IF(ISBLANK(V217),0,Assumptions!$B$20)</f>
        <v>1</v>
      </c>
      <c r="AU217" s="5">
        <f>IF(W217&gt;0,Assumptions!$B$21,0)</f>
        <v>0</v>
      </c>
      <c r="AV217" s="5">
        <f>IF(OR(COUNT(SEARCH({"ih","ie"},D217)),COUNT(SEARCH({"profile","income","lim","lico","mbm"},O217))),Assumptions!$B$22,0)</f>
        <v>1</v>
      </c>
      <c r="AW217" s="5">
        <f>IF(OR(COUNT(SEARCH({"hsc","ih","sdc"},D217)),COUNT(SEARCH({"profile","dwelling","housing","construction","rooms","owner","rent"},O217))),Assumptions!$B$23,0)</f>
        <v>1</v>
      </c>
      <c r="AX217" s="5">
        <f>IF(OR(COUNT(SEARCH({"ied","ic","evm"},D217)),COUNT(SEARCH({"profile","immigr","birth","visible","citizen","generation"},O217))),1,0)</f>
        <v>0</v>
      </c>
      <c r="AY217" s="5">
        <f>IF(OR(COUNT(SEARCH({"fh","fhm","ms"},D217)),COUNT(SEARCH({"profile","common-law","marital","family","parent","child","same sex","living alone","household size"},O217))),Assumptions!$B$25,0)</f>
        <v>0</v>
      </c>
      <c r="AZ217" s="5">
        <f>IF(OR(COUNT(SEARCH({"as"},D217)),COUNT(SEARCH({"profile","age","elderly","child","senior"},O217))),Assumptions!$B$26,0)</f>
        <v>1</v>
      </c>
    </row>
    <row r="218" spans="1:52" ht="50.1" customHeight="1" x14ac:dyDescent="0.2">
      <c r="A218" s="5">
        <v>228</v>
      </c>
      <c r="B218" s="5">
        <v>7</v>
      </c>
      <c r="C218" s="10" t="s">
        <v>51</v>
      </c>
      <c r="D218" s="10" t="s">
        <v>140</v>
      </c>
      <c r="E218" s="5" t="s">
        <v>716</v>
      </c>
      <c r="F218" s="8">
        <f>IF(IF(AE218="NA",AC218,AE218)&gt;Assumptions!$B$11,0,1)</f>
        <v>1</v>
      </c>
      <c r="G218" s="8">
        <f t="shared" si="23"/>
        <v>0</v>
      </c>
      <c r="H218" s="8">
        <f>IF(IF(AI218="NA",AG218,AI218)&gt;Assumptions!$B$11,0,1)</f>
        <v>1</v>
      </c>
      <c r="I218" s="6">
        <f t="shared" si="24"/>
        <v>800</v>
      </c>
      <c r="J218" s="8">
        <f>IF(IF(AM218="NA",AK218,AM218)&gt;Assumptions!$B$11,0,1)</f>
        <v>1</v>
      </c>
      <c r="K218" s="6">
        <f t="shared" si="25"/>
        <v>1200</v>
      </c>
      <c r="L218" s="5">
        <f t="shared" si="26"/>
        <v>4</v>
      </c>
      <c r="M218" s="5">
        <v>0</v>
      </c>
      <c r="N218" s="34">
        <f t="shared" si="27"/>
        <v>1</v>
      </c>
      <c r="O218" s="10" t="s">
        <v>726</v>
      </c>
      <c r="Q218" s="5" t="s">
        <v>60</v>
      </c>
      <c r="R218" s="5">
        <v>-99</v>
      </c>
      <c r="S218" s="9" t="s">
        <v>416</v>
      </c>
      <c r="T218" s="9" t="s">
        <v>416</v>
      </c>
      <c r="V218" s="9" t="s">
        <v>1280</v>
      </c>
      <c r="X218" s="9" t="s">
        <v>61</v>
      </c>
      <c r="Z218" s="7">
        <v>7480</v>
      </c>
      <c r="AA218" s="26">
        <f t="shared" si="29"/>
        <v>0</v>
      </c>
      <c r="AB218" s="5" t="s">
        <v>60</v>
      </c>
      <c r="AC218" s="5">
        <f>ROUNDUP(Z218*Assumptions!$B$13/Assumptions!$B$10,0)</f>
        <v>1</v>
      </c>
      <c r="AD218" s="6">
        <f>AC218*Assumptions!$B$9</f>
        <v>400</v>
      </c>
      <c r="AE218" s="5" t="s">
        <v>60</v>
      </c>
      <c r="AF218" s="6" t="s">
        <v>60</v>
      </c>
      <c r="AG218" s="5">
        <f>ROUNDUP(Z218*Assumptions!$B$15/Assumptions!$B$10,0)</f>
        <v>1</v>
      </c>
      <c r="AH218" s="6">
        <f>AG218*Assumptions!$B$9</f>
        <v>400</v>
      </c>
      <c r="AI218" s="5" t="s">
        <v>60</v>
      </c>
      <c r="AJ218" s="6" t="s">
        <v>60</v>
      </c>
      <c r="AK218" s="5">
        <f>ROUNDUP(Z218*Assumptions!$B$16/Assumptions!$B$10,0)</f>
        <v>1</v>
      </c>
      <c r="AL218" s="6">
        <f>AK218*Assumptions!$B$9</f>
        <v>400</v>
      </c>
      <c r="AM218" s="5" t="s">
        <v>60</v>
      </c>
      <c r="AN218" s="6" t="s">
        <v>60</v>
      </c>
      <c r="AP218" s="5" t="s">
        <v>727</v>
      </c>
      <c r="AQ218" s="5">
        <f t="shared" si="28"/>
        <v>1</v>
      </c>
      <c r="AR218" s="5">
        <f>IF(R218&gt;9,Assumptions!$B$18,0)</f>
        <v>0</v>
      </c>
      <c r="AS218" s="5">
        <f>IF(OR(T218="se",T218="s"),Assumptions!$B$19,0)</f>
        <v>0</v>
      </c>
      <c r="AT218" s="5">
        <f>IF(ISBLANK(V218),0,Assumptions!$B$20)</f>
        <v>1</v>
      </c>
      <c r="AU218" s="5">
        <f>IF(W218&gt;0,Assumptions!$B$21,0)</f>
        <v>0</v>
      </c>
      <c r="AV218" s="5">
        <f>IF(OR(COUNT(SEARCH({"ih","ie"},D218)),COUNT(SEARCH({"profile","income","lim","lico","mbm"},O218))),Assumptions!$B$22,0)</f>
        <v>1</v>
      </c>
      <c r="AW218" s="5">
        <f>IF(OR(COUNT(SEARCH({"hsc","ih","sdc"},D218)),COUNT(SEARCH({"profile","dwelling","housing","construction","rooms","owner","rent"},O218))),Assumptions!$B$23,0)</f>
        <v>1</v>
      </c>
      <c r="AX218" s="5">
        <f>IF(OR(COUNT(SEARCH({"ied","ic","evm"},D218)),COUNT(SEARCH({"profile","immigr","birth","visible","citizen","generation"},O218))),1,0)</f>
        <v>0</v>
      </c>
      <c r="AY218" s="5">
        <f>IF(OR(COUNT(SEARCH({"fh","fhm","ms"},D218)),COUNT(SEARCH({"profile","common-law","marital","family","parent","child","same sex","living alone","household size"},O218))),Assumptions!$B$25,0)</f>
        <v>1</v>
      </c>
      <c r="AZ218" s="5">
        <f>IF(OR(COUNT(SEARCH({"as"},D218)),COUNT(SEARCH({"profile","age","elderly","child","senior"},O218))),Assumptions!$B$26,0)</f>
        <v>0</v>
      </c>
    </row>
    <row r="219" spans="1:52" ht="50.1" customHeight="1" x14ac:dyDescent="0.2">
      <c r="A219" s="5">
        <v>229</v>
      </c>
      <c r="B219" s="5">
        <v>7</v>
      </c>
      <c r="C219" s="10" t="s">
        <v>51</v>
      </c>
      <c r="D219" s="10" t="s">
        <v>140</v>
      </c>
      <c r="E219" s="5" t="s">
        <v>717</v>
      </c>
      <c r="F219" s="8">
        <f>IF(IF(AE219="NA",AC219,AE219)&gt;Assumptions!$B$11,0,1)</f>
        <v>1</v>
      </c>
      <c r="G219" s="8">
        <f t="shared" si="23"/>
        <v>0</v>
      </c>
      <c r="H219" s="8">
        <f>IF(IF(AI219="NA",AG219,AI219)&gt;Assumptions!$B$11,0,1)</f>
        <v>1</v>
      </c>
      <c r="I219" s="6">
        <f t="shared" si="24"/>
        <v>800</v>
      </c>
      <c r="J219" s="8">
        <f>IF(IF(AM219="NA",AK219,AM219)&gt;Assumptions!$B$11,0,1)</f>
        <v>1</v>
      </c>
      <c r="K219" s="6">
        <f t="shared" si="25"/>
        <v>1200</v>
      </c>
      <c r="L219" s="5">
        <f t="shared" si="26"/>
        <v>4</v>
      </c>
      <c r="M219" s="5">
        <v>0</v>
      </c>
      <c r="N219" s="34">
        <f t="shared" si="27"/>
        <v>1</v>
      </c>
      <c r="O219" s="10" t="s">
        <v>1012</v>
      </c>
      <c r="Q219" s="5" t="s">
        <v>60</v>
      </c>
      <c r="R219" s="5">
        <v>-99</v>
      </c>
      <c r="S219" s="9" t="s">
        <v>416</v>
      </c>
      <c r="T219" s="9" t="s">
        <v>416</v>
      </c>
      <c r="V219" s="9" t="s">
        <v>418</v>
      </c>
      <c r="X219" s="9" t="s">
        <v>61</v>
      </c>
      <c r="Z219" s="7">
        <v>6318</v>
      </c>
      <c r="AA219" s="26">
        <f t="shared" si="29"/>
        <v>0</v>
      </c>
      <c r="AB219" s="5" t="s">
        <v>60</v>
      </c>
      <c r="AC219" s="5">
        <f>ROUNDUP(Z219*Assumptions!$B$13/Assumptions!$B$10,0)</f>
        <v>1</v>
      </c>
      <c r="AD219" s="6">
        <f>AC219*Assumptions!$B$9</f>
        <v>400</v>
      </c>
      <c r="AE219" s="5" t="s">
        <v>60</v>
      </c>
      <c r="AF219" s="6" t="s">
        <v>60</v>
      </c>
      <c r="AG219" s="5">
        <f>ROUNDUP(Z219*Assumptions!$B$15/Assumptions!$B$10,0)</f>
        <v>1</v>
      </c>
      <c r="AH219" s="6">
        <f>AG219*Assumptions!$B$9</f>
        <v>400</v>
      </c>
      <c r="AI219" s="5" t="s">
        <v>60</v>
      </c>
      <c r="AJ219" s="6" t="s">
        <v>60</v>
      </c>
      <c r="AK219" s="5">
        <f>ROUNDUP(Z219*Assumptions!$B$16/Assumptions!$B$10,0)</f>
        <v>1</v>
      </c>
      <c r="AL219" s="6">
        <f>AK219*Assumptions!$B$9</f>
        <v>400</v>
      </c>
      <c r="AM219" s="5" t="s">
        <v>60</v>
      </c>
      <c r="AN219" s="6" t="s">
        <v>60</v>
      </c>
      <c r="AP219" s="5" t="s">
        <v>1013</v>
      </c>
      <c r="AQ219" s="5">
        <f t="shared" si="28"/>
        <v>1</v>
      </c>
      <c r="AR219" s="5">
        <f>IF(R219&gt;9,Assumptions!$B$18,0)</f>
        <v>0</v>
      </c>
      <c r="AS219" s="5">
        <f>IF(OR(T219="se",T219="s"),Assumptions!$B$19,0)</f>
        <v>0</v>
      </c>
      <c r="AT219" s="5">
        <f>IF(ISBLANK(V219),0,Assumptions!$B$20)</f>
        <v>1</v>
      </c>
      <c r="AU219" s="5">
        <f>IF(W219&gt;0,Assumptions!$B$21,0)</f>
        <v>0</v>
      </c>
      <c r="AV219" s="5">
        <f>IF(OR(COUNT(SEARCH({"ih","ie"},D219)),COUNT(SEARCH({"profile","income","lim","lico","mbm"},O219))),Assumptions!$B$22,0)</f>
        <v>1</v>
      </c>
      <c r="AW219" s="5">
        <f>IF(OR(COUNT(SEARCH({"hsc","ih","sdc"},D219)),COUNT(SEARCH({"profile","dwelling","housing","construction","rooms","owner","rent"},O219))),Assumptions!$B$23,0)</f>
        <v>1</v>
      </c>
      <c r="AX219" s="5">
        <f>IF(OR(COUNT(SEARCH({"ied","ic","evm"},D219)),COUNT(SEARCH({"profile","immigr","birth","visible","citizen","generation"},O219))),1,0)</f>
        <v>0</v>
      </c>
      <c r="AY219" s="5">
        <f>IF(OR(COUNT(SEARCH({"fh","fhm","ms"},D219)),COUNT(SEARCH({"profile","common-law","marital","family","parent","child","same sex","living alone","household size"},O219))),Assumptions!$B$25,0)</f>
        <v>0</v>
      </c>
      <c r="AZ219" s="5">
        <f>IF(OR(COUNT(SEARCH({"as"},D219)),COUNT(SEARCH({"profile","age","elderly","child","senior"},O219))),Assumptions!$B$26,0)</f>
        <v>1</v>
      </c>
    </row>
    <row r="220" spans="1:52" ht="50.1" customHeight="1" x14ac:dyDescent="0.2">
      <c r="A220" s="5">
        <v>230</v>
      </c>
      <c r="B220" s="5">
        <v>7</v>
      </c>
      <c r="C220" s="10" t="s">
        <v>51</v>
      </c>
      <c r="D220" s="10" t="s">
        <v>138</v>
      </c>
      <c r="E220" s="5" t="s">
        <v>718</v>
      </c>
      <c r="F220" s="8">
        <f>IF(IF(AE220="NA",AC220,AE220)&gt;Assumptions!$B$11,0,1)</f>
        <v>1</v>
      </c>
      <c r="G220" s="8">
        <f t="shared" si="23"/>
        <v>0</v>
      </c>
      <c r="H220" s="8">
        <f>IF(IF(AI220="NA",AG220,AI220)&gt;Assumptions!$B$11,0,1)</f>
        <v>1</v>
      </c>
      <c r="I220" s="6">
        <f t="shared" si="24"/>
        <v>800</v>
      </c>
      <c r="J220" s="8">
        <f>IF(IF(AM220="NA",AK220,AM220)&gt;Assumptions!$B$11,0,1)</f>
        <v>1</v>
      </c>
      <c r="K220" s="6">
        <f t="shared" si="25"/>
        <v>1200</v>
      </c>
      <c r="L220" s="5">
        <f t="shared" si="26"/>
        <v>2</v>
      </c>
      <c r="M220" s="5">
        <v>0</v>
      </c>
      <c r="N220" s="34">
        <f t="shared" si="27"/>
        <v>0</v>
      </c>
      <c r="O220" s="10" t="s">
        <v>1014</v>
      </c>
      <c r="Q220" s="5" t="s">
        <v>60</v>
      </c>
      <c r="R220" s="5">
        <v>-99</v>
      </c>
      <c r="S220" s="9" t="s">
        <v>416</v>
      </c>
      <c r="T220" s="9" t="s">
        <v>416</v>
      </c>
      <c r="V220" s="9" t="s">
        <v>418</v>
      </c>
      <c r="X220" s="9" t="s">
        <v>61</v>
      </c>
      <c r="Z220" s="7">
        <v>312</v>
      </c>
      <c r="AA220" s="26">
        <f t="shared" si="29"/>
        <v>0</v>
      </c>
      <c r="AB220" s="5" t="s">
        <v>60</v>
      </c>
      <c r="AC220" s="5">
        <f>ROUNDUP(Z220*Assumptions!$B$13/Assumptions!$B$10,0)</f>
        <v>1</v>
      </c>
      <c r="AD220" s="6">
        <f>AC220*Assumptions!$B$9</f>
        <v>400</v>
      </c>
      <c r="AE220" s="5" t="s">
        <v>60</v>
      </c>
      <c r="AF220" s="6" t="s">
        <v>60</v>
      </c>
      <c r="AG220" s="5">
        <f>ROUNDUP(Z220*Assumptions!$B$15/Assumptions!$B$10,0)</f>
        <v>1</v>
      </c>
      <c r="AH220" s="6">
        <f>AG220*Assumptions!$B$9</f>
        <v>400</v>
      </c>
      <c r="AI220" s="5" t="s">
        <v>60</v>
      </c>
      <c r="AJ220" s="6" t="s">
        <v>60</v>
      </c>
      <c r="AK220" s="5">
        <f>ROUNDUP(Z220*Assumptions!$B$16/Assumptions!$B$10,0)</f>
        <v>1</v>
      </c>
      <c r="AL220" s="6">
        <f>AK220*Assumptions!$B$9</f>
        <v>400</v>
      </c>
      <c r="AM220" s="5" t="s">
        <v>60</v>
      </c>
      <c r="AN220" s="6" t="s">
        <v>60</v>
      </c>
      <c r="AP220" s="5" t="s">
        <v>1015</v>
      </c>
      <c r="AQ220" s="5">
        <f t="shared" si="28"/>
        <v>1</v>
      </c>
      <c r="AR220" s="5">
        <f>IF(R220&gt;9,Assumptions!$B$18,0)</f>
        <v>0</v>
      </c>
      <c r="AS220" s="5">
        <f>IF(OR(T220="se",T220="s"),Assumptions!$B$19,0)</f>
        <v>0</v>
      </c>
      <c r="AT220" s="5">
        <f>IF(ISBLANK(V220),0,Assumptions!$B$20)</f>
        <v>1</v>
      </c>
      <c r="AU220" s="5">
        <f>IF(W220&gt;0,Assumptions!$B$21,0)</f>
        <v>0</v>
      </c>
      <c r="AV220" s="5">
        <f>IF(OR(COUNT(SEARCH({"ih","ie"},D220)),COUNT(SEARCH({"profile","income","lim","lico","mbm"},O220))),Assumptions!$B$22,0)</f>
        <v>0</v>
      </c>
      <c r="AW220" s="5">
        <f>IF(OR(COUNT(SEARCH({"hsc","ih","sdc"},D220)),COUNT(SEARCH({"profile","dwelling","housing","construction","rooms","owner","rent"},O220))),Assumptions!$B$23,0)</f>
        <v>0</v>
      </c>
      <c r="AX220" s="5">
        <f>IF(OR(COUNT(SEARCH({"ied","ic","evm"},D220)),COUNT(SEARCH({"profile","immigr","birth","visible","citizen","generation"},O220))),1,0)</f>
        <v>0</v>
      </c>
      <c r="AY220" s="5">
        <f>IF(OR(COUNT(SEARCH({"fh","fhm","ms"},D220)),COUNT(SEARCH({"profile","common-law","marital","family","parent","child","same sex","living alone","household size"},O220))),Assumptions!$B$25,0)</f>
        <v>0</v>
      </c>
      <c r="AZ220" s="5">
        <f>IF(OR(COUNT(SEARCH({"as"},D220)),COUNT(SEARCH({"profile","age","elderly","child","senior"},O220))),Assumptions!$B$26,0)</f>
        <v>1</v>
      </c>
    </row>
    <row r="221" spans="1:52" ht="50.1" customHeight="1" x14ac:dyDescent="0.2">
      <c r="A221" s="5">
        <v>231</v>
      </c>
      <c r="B221" s="5">
        <v>7</v>
      </c>
      <c r="C221" s="10" t="s">
        <v>51</v>
      </c>
      <c r="D221" s="10" t="s">
        <v>139</v>
      </c>
      <c r="E221" s="5" t="s">
        <v>719</v>
      </c>
      <c r="F221" s="8">
        <f>IF(IF(AE221="NA",AC221,AE221)&gt;Assumptions!$B$11,0,1)</f>
        <v>1</v>
      </c>
      <c r="G221" s="8">
        <f t="shared" si="23"/>
        <v>0</v>
      </c>
      <c r="H221" s="8">
        <f>IF(IF(AI221="NA",AG221,AI221)&gt;Assumptions!$B$11,0,1)</f>
        <v>1</v>
      </c>
      <c r="I221" s="6">
        <f t="shared" si="24"/>
        <v>800</v>
      </c>
      <c r="J221" s="8">
        <f>IF(IF(AM221="NA",AK221,AM221)&gt;Assumptions!$B$11,0,1)</f>
        <v>1</v>
      </c>
      <c r="K221" s="6">
        <f t="shared" si="25"/>
        <v>1200</v>
      </c>
      <c r="L221" s="5">
        <f t="shared" si="26"/>
        <v>2</v>
      </c>
      <c r="M221" s="5">
        <v>0</v>
      </c>
      <c r="N221" s="34">
        <f t="shared" si="27"/>
        <v>0</v>
      </c>
      <c r="O221" s="10" t="s">
        <v>1016</v>
      </c>
      <c r="Q221" s="5" t="s">
        <v>60</v>
      </c>
      <c r="R221" s="5">
        <v>-99</v>
      </c>
      <c r="S221" s="9" t="s">
        <v>416</v>
      </c>
      <c r="T221" s="9" t="s">
        <v>416</v>
      </c>
      <c r="V221" s="9" t="s">
        <v>418</v>
      </c>
      <c r="X221" s="9" t="s">
        <v>61</v>
      </c>
      <c r="Z221" s="7">
        <v>3888</v>
      </c>
      <c r="AA221" s="26">
        <f t="shared" si="29"/>
        <v>0</v>
      </c>
      <c r="AB221" s="5" t="s">
        <v>60</v>
      </c>
      <c r="AC221" s="5">
        <f>ROUNDUP(Z221*Assumptions!$B$13/Assumptions!$B$10,0)</f>
        <v>1</v>
      </c>
      <c r="AD221" s="6">
        <f>AC221*Assumptions!$B$9</f>
        <v>400</v>
      </c>
      <c r="AE221" s="5" t="s">
        <v>60</v>
      </c>
      <c r="AF221" s="6" t="s">
        <v>60</v>
      </c>
      <c r="AG221" s="5">
        <f>ROUNDUP(Z221*Assumptions!$B$15/Assumptions!$B$10,0)</f>
        <v>1</v>
      </c>
      <c r="AH221" s="6">
        <f>AG221*Assumptions!$B$9</f>
        <v>400</v>
      </c>
      <c r="AI221" s="5" t="s">
        <v>60</v>
      </c>
      <c r="AJ221" s="6" t="s">
        <v>60</v>
      </c>
      <c r="AK221" s="5">
        <f>ROUNDUP(Z221*Assumptions!$B$16/Assumptions!$B$10,0)</f>
        <v>1</v>
      </c>
      <c r="AL221" s="6">
        <f>AK221*Assumptions!$B$9</f>
        <v>400</v>
      </c>
      <c r="AM221" s="5" t="s">
        <v>60</v>
      </c>
      <c r="AN221" s="6" t="s">
        <v>60</v>
      </c>
      <c r="AP221" s="5" t="s">
        <v>1017</v>
      </c>
      <c r="AQ221" s="5">
        <f t="shared" si="28"/>
        <v>1</v>
      </c>
      <c r="AR221" s="5">
        <f>IF(R221&gt;9,Assumptions!$B$18,0)</f>
        <v>0</v>
      </c>
      <c r="AS221" s="5">
        <f>IF(OR(T221="se",T221="s"),Assumptions!$B$19,0)</f>
        <v>0</v>
      </c>
      <c r="AT221" s="5">
        <f>IF(ISBLANK(V221),0,Assumptions!$B$20)</f>
        <v>1</v>
      </c>
      <c r="AU221" s="5">
        <f>IF(W221&gt;0,Assumptions!$B$21,0)</f>
        <v>0</v>
      </c>
      <c r="AV221" s="5">
        <f>IF(OR(COUNT(SEARCH({"ih","ie"},D221)),COUNT(SEARCH({"profile","income","lim","lico","mbm"},O221))),Assumptions!$B$22,0)</f>
        <v>0</v>
      </c>
      <c r="AW221" s="5">
        <f>IF(OR(COUNT(SEARCH({"hsc","ih","sdc"},D221)),COUNT(SEARCH({"profile","dwelling","housing","construction","rooms","owner","rent"},O221))),Assumptions!$B$23,0)</f>
        <v>0</v>
      </c>
      <c r="AX221" s="5">
        <f>IF(OR(COUNT(SEARCH({"ied","ic","evm"},D221)),COUNT(SEARCH({"profile","immigr","birth","visible","citizen","generation"},O221))),1,0)</f>
        <v>0</v>
      </c>
      <c r="AY221" s="5">
        <f>IF(OR(COUNT(SEARCH({"fh","fhm","ms"},D221)),COUNT(SEARCH({"profile","common-law","marital","family","parent","child","same sex","living alone","household size"},O221))),Assumptions!$B$25,0)</f>
        <v>0</v>
      </c>
      <c r="AZ221" s="5">
        <f>IF(OR(COUNT(SEARCH({"as"},D221)),COUNT(SEARCH({"profile","age","elderly","child","senior"},O221))),Assumptions!$B$26,0)</f>
        <v>1</v>
      </c>
    </row>
    <row r="222" spans="1:52" ht="50.1" customHeight="1" x14ac:dyDescent="0.2">
      <c r="A222" s="5">
        <v>232</v>
      </c>
      <c r="B222" s="5">
        <v>7</v>
      </c>
      <c r="C222" s="10" t="s">
        <v>51</v>
      </c>
      <c r="D222" s="10" t="s">
        <v>139</v>
      </c>
      <c r="E222" s="5" t="s">
        <v>720</v>
      </c>
      <c r="F222" s="8">
        <f>IF(IF(AE222="NA",AC222,AE222)&gt;Assumptions!$B$11,0,1)</f>
        <v>1</v>
      </c>
      <c r="G222" s="8">
        <f t="shared" si="23"/>
        <v>0</v>
      </c>
      <c r="H222" s="8">
        <f>IF(IF(AI222="NA",AG222,AI222)&gt;Assumptions!$B$11,0,1)</f>
        <v>1</v>
      </c>
      <c r="I222" s="6">
        <f t="shared" si="24"/>
        <v>800</v>
      </c>
      <c r="J222" s="8">
        <f>IF(IF(AM222="NA",AK222,AM222)&gt;Assumptions!$B$11,0,1)</f>
        <v>1</v>
      </c>
      <c r="K222" s="6">
        <f t="shared" si="25"/>
        <v>1200</v>
      </c>
      <c r="L222" s="5">
        <f t="shared" si="26"/>
        <v>3</v>
      </c>
      <c r="M222" s="5">
        <v>0</v>
      </c>
      <c r="N222" s="34">
        <f t="shared" si="27"/>
        <v>0</v>
      </c>
      <c r="O222" s="10" t="s">
        <v>730</v>
      </c>
      <c r="P222" s="5"/>
      <c r="Q222" s="5" t="s">
        <v>60</v>
      </c>
      <c r="R222" s="5">
        <v>-99</v>
      </c>
      <c r="S222" s="9" t="s">
        <v>416</v>
      </c>
      <c r="T222" s="9" t="s">
        <v>416</v>
      </c>
      <c r="V222" s="9" t="s">
        <v>725</v>
      </c>
      <c r="X222" s="9" t="s">
        <v>362</v>
      </c>
      <c r="Z222" s="7">
        <v>66</v>
      </c>
      <c r="AA222" s="26">
        <f t="shared" si="29"/>
        <v>0</v>
      </c>
      <c r="AB222" s="5" t="s">
        <v>60</v>
      </c>
      <c r="AC222" s="5">
        <f>ROUNDUP(Z222*Assumptions!$B$13/Assumptions!$B$10,0)</f>
        <v>1</v>
      </c>
      <c r="AD222" s="6">
        <f>AC222*Assumptions!$B$9</f>
        <v>400</v>
      </c>
      <c r="AE222" s="5" t="s">
        <v>60</v>
      </c>
      <c r="AF222" s="6" t="s">
        <v>60</v>
      </c>
      <c r="AG222" s="5">
        <f>ROUNDUP(Z222*Assumptions!$B$15/Assumptions!$B$10,0)</f>
        <v>1</v>
      </c>
      <c r="AH222" s="6">
        <f>AG222*Assumptions!$B$9</f>
        <v>400</v>
      </c>
      <c r="AI222" s="5" t="s">
        <v>60</v>
      </c>
      <c r="AJ222" s="6" t="s">
        <v>60</v>
      </c>
      <c r="AK222" s="5">
        <f>ROUNDUP(Z222*Assumptions!$B$16/Assumptions!$B$10,0)</f>
        <v>1</v>
      </c>
      <c r="AL222" s="6">
        <f>AK222*Assumptions!$B$9</f>
        <v>400</v>
      </c>
      <c r="AM222" s="5" t="s">
        <v>60</v>
      </c>
      <c r="AN222" s="6" t="s">
        <v>60</v>
      </c>
      <c r="AP222" s="5" t="s">
        <v>729</v>
      </c>
      <c r="AQ222" s="5">
        <f t="shared" si="28"/>
        <v>1</v>
      </c>
      <c r="AR222" s="5">
        <f>IF(R222&gt;9,Assumptions!$B$18,0)</f>
        <v>0</v>
      </c>
      <c r="AS222" s="5">
        <f>IF(OR(T222="se",T222="s"),Assumptions!$B$19,0)</f>
        <v>0</v>
      </c>
      <c r="AT222" s="5">
        <f>IF(ISBLANK(V222),0,Assumptions!$B$20)</f>
        <v>1</v>
      </c>
      <c r="AU222" s="5">
        <f>IF(W222&gt;0,Assumptions!$B$21,0)</f>
        <v>0</v>
      </c>
      <c r="AV222" s="5">
        <f>IF(OR(COUNT(SEARCH({"ih","ie"},D222)),COUNT(SEARCH({"profile","income","lim","lico","mbm"},O222))),Assumptions!$B$22,0)</f>
        <v>1</v>
      </c>
      <c r="AW222" s="5">
        <f>IF(OR(COUNT(SEARCH({"hsc","ih","sdc"},D222)),COUNT(SEARCH({"profile","dwelling","housing","construction","rooms","owner","rent"},O222))),Assumptions!$B$23,0)</f>
        <v>0</v>
      </c>
      <c r="AX222" s="5">
        <f>IF(OR(COUNT(SEARCH({"ied","ic","evm"},D222)),COUNT(SEARCH({"profile","immigr","birth","visible","citizen","generation"},O222))),1,0)</f>
        <v>1</v>
      </c>
      <c r="AY222" s="5">
        <f>IF(OR(COUNT(SEARCH({"fh","fhm","ms"},D222)),COUNT(SEARCH({"profile","common-law","marital","family","parent","child","same sex","living alone","household size"},O222))),Assumptions!$B$25,0)</f>
        <v>0</v>
      </c>
      <c r="AZ222" s="5">
        <f>IF(OR(COUNT(SEARCH({"as"},D222)),COUNT(SEARCH({"profile","age","elderly","child","senior"},O222))),Assumptions!$B$26,0)</f>
        <v>0</v>
      </c>
    </row>
    <row r="223" spans="1:52" ht="50.1" customHeight="1" x14ac:dyDescent="0.2">
      <c r="A223" s="5">
        <v>338</v>
      </c>
      <c r="B223" s="5">
        <v>7</v>
      </c>
      <c r="C223" s="10" t="s">
        <v>51</v>
      </c>
      <c r="D223" s="10" t="s">
        <v>52</v>
      </c>
      <c r="E223" s="5" t="s">
        <v>1067</v>
      </c>
      <c r="F223" s="8">
        <f>IF(IF(AE223="NA",AC223,AE223)&gt;Assumptions!$B$11,0,1)</f>
        <v>1</v>
      </c>
      <c r="G223" s="8">
        <f t="shared" si="23"/>
        <v>0</v>
      </c>
      <c r="H223" s="8">
        <f>IF(IF(AI223="NA",AG223,AI223)&gt;Assumptions!$B$11,0,1)</f>
        <v>1</v>
      </c>
      <c r="I223" s="6">
        <f t="shared" si="24"/>
        <v>800</v>
      </c>
      <c r="J223" s="8">
        <f>IF(IF(AM223="NA",AK223,AM223)&gt;Assumptions!$B$11,0,1)</f>
        <v>1</v>
      </c>
      <c r="K223" s="6">
        <f t="shared" si="25"/>
        <v>1200</v>
      </c>
      <c r="L223" s="5">
        <f t="shared" si="26"/>
        <v>3</v>
      </c>
      <c r="M223" s="5">
        <v>0</v>
      </c>
      <c r="N223" s="34">
        <f t="shared" si="27"/>
        <v>0</v>
      </c>
      <c r="O223" s="10" t="s">
        <v>1068</v>
      </c>
      <c r="Q223" s="5" t="s">
        <v>60</v>
      </c>
      <c r="R223" s="9">
        <v>-99</v>
      </c>
      <c r="S223" s="9" t="s">
        <v>416</v>
      </c>
      <c r="T223" s="9" t="s">
        <v>416</v>
      </c>
      <c r="V223" s="9" t="s">
        <v>1027</v>
      </c>
      <c r="X223" s="9" t="s">
        <v>61</v>
      </c>
      <c r="Y223" s="14" t="s">
        <v>621</v>
      </c>
      <c r="Z223" s="7">
        <v>2596</v>
      </c>
      <c r="AA223" s="26">
        <f t="shared" si="29"/>
        <v>0</v>
      </c>
      <c r="AB223" s="5" t="s">
        <v>60</v>
      </c>
      <c r="AC223" s="5">
        <f>ROUNDUP(Z223*Assumptions!$B$13/Assumptions!$B$10,0)</f>
        <v>1</v>
      </c>
      <c r="AD223" s="6">
        <f>AC223*Assumptions!$B$9</f>
        <v>400</v>
      </c>
      <c r="AE223" s="5" t="s">
        <v>60</v>
      </c>
      <c r="AF223" s="6" t="s">
        <v>60</v>
      </c>
      <c r="AG223" s="5">
        <f>ROUNDUP(Z223*Assumptions!$B$15/Assumptions!$B$10,0)</f>
        <v>1</v>
      </c>
      <c r="AH223" s="6">
        <f>AG223*Assumptions!$B$9</f>
        <v>400</v>
      </c>
      <c r="AI223" s="5" t="s">
        <v>60</v>
      </c>
      <c r="AJ223" s="6" t="s">
        <v>60</v>
      </c>
      <c r="AK223" s="5">
        <f>ROUNDUP(Z223*Assumptions!$B$16/Assumptions!$B$10,0)</f>
        <v>1</v>
      </c>
      <c r="AL223" s="6">
        <f>AK223*Assumptions!$B$9</f>
        <v>400</v>
      </c>
      <c r="AM223" s="5" t="s">
        <v>60</v>
      </c>
      <c r="AN223" s="6" t="s">
        <v>60</v>
      </c>
      <c r="AQ223" s="5">
        <f t="shared" si="28"/>
        <v>1</v>
      </c>
      <c r="AR223" s="5">
        <f>IF(R223&gt;9,Assumptions!$B$18,0)</f>
        <v>0</v>
      </c>
      <c r="AS223" s="5">
        <f>IF(OR(T223="se",T223="s"),Assumptions!$B$19,0)</f>
        <v>0</v>
      </c>
      <c r="AT223" s="5">
        <f>IF(ISBLANK(V223),0,Assumptions!$B$20)</f>
        <v>1</v>
      </c>
      <c r="AU223" s="5">
        <f>IF(W223&gt;0,Assumptions!$B$21,0)</f>
        <v>0</v>
      </c>
      <c r="AV223" s="5">
        <f>IF(OR(COUNT(SEARCH({"ih","ie"},D223)),COUNT(SEARCH({"profile","income","lim","lico","mbm"},O223))),Assumptions!$B$22,0)</f>
        <v>1</v>
      </c>
      <c r="AW223" s="5">
        <f>IF(OR(COUNT(SEARCH({"hsc","ih","sdc"},D223)),COUNT(SEARCH({"profile","dwelling","housing","construction","rooms","owner","rent"},O223))),Assumptions!$B$23,0)</f>
        <v>0</v>
      </c>
      <c r="AX223" s="5">
        <f>IF(OR(COUNT(SEARCH({"ied","ic","evm"},D223)),COUNT(SEARCH({"profile","immigr","birth","visible","citizen","generation"},O223))),1,0)</f>
        <v>1</v>
      </c>
      <c r="AY223" s="5">
        <f>IF(OR(COUNT(SEARCH({"fh","fhm","ms"},D223)),COUNT(SEARCH({"profile","common-law","marital","family","parent","child","same sex","living alone","household size"},O223))),Assumptions!$B$25,0)</f>
        <v>0</v>
      </c>
      <c r="AZ223" s="5">
        <f>IF(OR(COUNT(SEARCH({"as"},D223)),COUNT(SEARCH({"profile","age","elderly","child","senior"},O223))),Assumptions!$B$26,0)</f>
        <v>0</v>
      </c>
    </row>
    <row r="224" spans="1:52" ht="50.1" customHeight="1" x14ac:dyDescent="0.2">
      <c r="A224" s="5">
        <v>234</v>
      </c>
      <c r="B224" s="5">
        <v>8</v>
      </c>
      <c r="C224" s="10" t="s">
        <v>51</v>
      </c>
      <c r="D224" s="10" t="s">
        <v>822</v>
      </c>
      <c r="E224" s="5" t="s">
        <v>731</v>
      </c>
      <c r="F224" s="8">
        <f>IF(IF(AE224="NA",AC224,AE224)&gt;Assumptions!$B$11,0,1)</f>
        <v>1</v>
      </c>
      <c r="G224" s="8">
        <f t="shared" si="23"/>
        <v>0</v>
      </c>
      <c r="H224" s="8">
        <f>IF(IF(AI224="NA",AG224,AI224)&gt;Assumptions!$B$11,0,1)</f>
        <v>1</v>
      </c>
      <c r="I224" s="6">
        <f t="shared" si="24"/>
        <v>800</v>
      </c>
      <c r="J224" s="8">
        <f>IF(IF(AM224="NA",AK224,AM224)&gt;Assumptions!$B$11,0,1)</f>
        <v>1</v>
      </c>
      <c r="K224" s="6">
        <f t="shared" si="25"/>
        <v>1200</v>
      </c>
      <c r="L224" s="5">
        <f t="shared" si="26"/>
        <v>4</v>
      </c>
      <c r="M224" s="5">
        <v>0</v>
      </c>
      <c r="N224" s="34">
        <f t="shared" si="27"/>
        <v>1</v>
      </c>
      <c r="O224" s="10" t="s">
        <v>572</v>
      </c>
      <c r="Q224" s="5" t="s">
        <v>731</v>
      </c>
      <c r="R224" s="9">
        <v>4</v>
      </c>
      <c r="S224" s="9" t="s">
        <v>416</v>
      </c>
      <c r="T224" s="9" t="s">
        <v>57</v>
      </c>
      <c r="V224" s="9" t="s">
        <v>417</v>
      </c>
      <c r="X224" s="9" t="s">
        <v>61</v>
      </c>
      <c r="Y224" s="14" t="s">
        <v>607</v>
      </c>
      <c r="Z224" s="7">
        <v>352</v>
      </c>
      <c r="AA224" s="26">
        <f t="shared" si="29"/>
        <v>0</v>
      </c>
      <c r="AB224" s="5" t="s">
        <v>60</v>
      </c>
      <c r="AC224" s="5">
        <f>ROUNDUP(Z224*Assumptions!$B$13/Assumptions!$B$10,0)</f>
        <v>1</v>
      </c>
      <c r="AD224" s="6">
        <f>AC224*Assumptions!$B$9</f>
        <v>400</v>
      </c>
      <c r="AE224" s="5" t="s">
        <v>60</v>
      </c>
      <c r="AF224" s="6" t="s">
        <v>60</v>
      </c>
      <c r="AG224" s="5">
        <f>ROUNDUP(Z224*Assumptions!$B$15/Assumptions!$B$10,0)</f>
        <v>1</v>
      </c>
      <c r="AH224" s="6">
        <f>AG224*Assumptions!$B$9</f>
        <v>400</v>
      </c>
      <c r="AI224" s="5" t="s">
        <v>60</v>
      </c>
      <c r="AJ224" s="6" t="s">
        <v>60</v>
      </c>
      <c r="AK224" s="5">
        <f>ROUNDUP(Z224*Assumptions!$B$16/Assumptions!$B$10,0)</f>
        <v>1</v>
      </c>
      <c r="AL224" s="6">
        <f>AK224*Assumptions!$B$9</f>
        <v>400</v>
      </c>
      <c r="AM224" s="5" t="s">
        <v>60</v>
      </c>
      <c r="AN224" s="6" t="s">
        <v>60</v>
      </c>
      <c r="AQ224" s="5">
        <f t="shared" si="28"/>
        <v>1</v>
      </c>
      <c r="AR224" s="5">
        <f>IF(R224&gt;9,Assumptions!$B$18,0)</f>
        <v>0</v>
      </c>
      <c r="AS224" s="5">
        <f>IF(OR(T224="se",T224="s"),Assumptions!$B$19,0)</f>
        <v>0</v>
      </c>
      <c r="AT224" s="5">
        <f>IF(ISBLANK(V224),0,Assumptions!$B$20)</f>
        <v>1</v>
      </c>
      <c r="AU224" s="5">
        <f>IF(W224&gt;0,Assumptions!$B$21,0)</f>
        <v>0</v>
      </c>
      <c r="AV224" s="5">
        <f>IF(OR(COUNT(SEARCH({"ih","ie"},D224)),COUNT(SEARCH({"profile","income","lim","lico","mbm"},O224))),Assumptions!$B$22,0)</f>
        <v>1</v>
      </c>
      <c r="AW224" s="5">
        <f>IF(OR(COUNT(SEARCH({"hsc","ih","sdc"},D224)),COUNT(SEARCH({"profile","dwelling","housing","construction","rooms","owner","rent"},O224))),Assumptions!$B$23,0)</f>
        <v>1</v>
      </c>
      <c r="AX224" s="5">
        <f>IF(OR(COUNT(SEARCH({"ied","ic","evm"},D224)),COUNT(SEARCH({"profile","immigr","birth","visible","citizen","generation"},O224))),1,0)</f>
        <v>0</v>
      </c>
      <c r="AY224" s="5">
        <f>IF(OR(COUNT(SEARCH({"fh","fhm","ms"},D224)),COUNT(SEARCH({"profile","common-law","marital","family","parent","child","same sex","living alone","household size"},O224))),Assumptions!$B$25,0)</f>
        <v>0</v>
      </c>
      <c r="AZ224" s="5">
        <f>IF(OR(COUNT(SEARCH({"as"},D224)),COUNT(SEARCH({"profile","age","elderly","child","senior"},O224))),Assumptions!$B$26,0)</f>
        <v>1</v>
      </c>
    </row>
    <row r="225" spans="1:52" ht="50.1" customHeight="1" x14ac:dyDescent="0.2">
      <c r="A225" s="5">
        <v>235</v>
      </c>
      <c r="B225" s="5">
        <v>8</v>
      </c>
      <c r="C225" s="10" t="s">
        <v>51</v>
      </c>
      <c r="D225" s="10" t="s">
        <v>819</v>
      </c>
      <c r="E225" s="5" t="s">
        <v>732</v>
      </c>
      <c r="F225" s="8">
        <f>IF(IF(AE225="NA",AC225,AE225)&gt;Assumptions!$B$11,0,1)</f>
        <v>1</v>
      </c>
      <c r="G225" s="8">
        <f t="shared" si="23"/>
        <v>0</v>
      </c>
      <c r="H225" s="8">
        <f>IF(IF(AI225="NA",AG225,AI225)&gt;Assumptions!$B$11,0,1)</f>
        <v>1</v>
      </c>
      <c r="I225" s="6">
        <f t="shared" si="24"/>
        <v>800</v>
      </c>
      <c r="J225" s="8">
        <f>IF(IF(AM225="NA",AK225,AM225)&gt;Assumptions!$B$11,0,1)</f>
        <v>1</v>
      </c>
      <c r="K225" s="6">
        <f t="shared" si="25"/>
        <v>1200</v>
      </c>
      <c r="L225" s="5">
        <f t="shared" si="26"/>
        <v>2</v>
      </c>
      <c r="M225" s="5">
        <v>0</v>
      </c>
      <c r="N225" s="34">
        <f t="shared" si="27"/>
        <v>0</v>
      </c>
      <c r="O225" s="10" t="s">
        <v>830</v>
      </c>
      <c r="Q225" s="5" t="s">
        <v>732</v>
      </c>
      <c r="R225" s="9">
        <v>16</v>
      </c>
      <c r="S225" s="9" t="s">
        <v>416</v>
      </c>
      <c r="T225" s="9" t="s">
        <v>57</v>
      </c>
      <c r="X225" s="9" t="s">
        <v>61</v>
      </c>
      <c r="Y225" s="14" t="s">
        <v>512</v>
      </c>
      <c r="Z225" s="7">
        <v>39</v>
      </c>
      <c r="AA225" s="26">
        <f t="shared" si="29"/>
        <v>0</v>
      </c>
      <c r="AB225" s="5" t="s">
        <v>60</v>
      </c>
      <c r="AC225" s="5">
        <f>ROUNDUP(Z225*Assumptions!$B$13/Assumptions!$B$10,0)</f>
        <v>1</v>
      </c>
      <c r="AD225" s="6">
        <f>AC225*Assumptions!$B$9</f>
        <v>400</v>
      </c>
      <c r="AE225" s="5" t="s">
        <v>60</v>
      </c>
      <c r="AF225" s="6" t="s">
        <v>60</v>
      </c>
      <c r="AG225" s="5">
        <f>ROUNDUP(Z225*Assumptions!$B$15/Assumptions!$B$10,0)</f>
        <v>1</v>
      </c>
      <c r="AH225" s="6">
        <f>AG225*Assumptions!$B$9</f>
        <v>400</v>
      </c>
      <c r="AI225" s="5" t="s">
        <v>60</v>
      </c>
      <c r="AJ225" s="6" t="s">
        <v>60</v>
      </c>
      <c r="AK225" s="5">
        <f>ROUNDUP(Z225*Assumptions!$B$16/Assumptions!$B$10,0)</f>
        <v>1</v>
      </c>
      <c r="AL225" s="6">
        <f>AK225*Assumptions!$B$9</f>
        <v>400</v>
      </c>
      <c r="AM225" s="5" t="s">
        <v>60</v>
      </c>
      <c r="AN225" s="6" t="s">
        <v>60</v>
      </c>
      <c r="AQ225" s="5">
        <f t="shared" si="28"/>
        <v>1</v>
      </c>
      <c r="AR225" s="5">
        <f>IF(R225&gt;9,Assumptions!$B$18,0)</f>
        <v>1</v>
      </c>
      <c r="AS225" s="5">
        <f>IF(OR(T225="se",T225="s"),Assumptions!$B$19,0)</f>
        <v>0</v>
      </c>
      <c r="AT225" s="5">
        <f>IF(ISBLANK(V225),0,Assumptions!$B$20)</f>
        <v>0</v>
      </c>
      <c r="AU225" s="5">
        <f>IF(W225&gt;0,Assumptions!$B$21,0)</f>
        <v>0</v>
      </c>
      <c r="AV225" s="5">
        <f>IF(OR(COUNT(SEARCH({"ih","ie"},D225)),COUNT(SEARCH({"profile","income","lim","lico","mbm"},O225))),Assumptions!$B$22,0)</f>
        <v>0</v>
      </c>
      <c r="AW225" s="5">
        <f>IF(OR(COUNT(SEARCH({"hsc","ih","sdc"},D225)),COUNT(SEARCH({"profile","dwelling","housing","construction","rooms","owner","rent"},O225))),Assumptions!$B$23,0)</f>
        <v>0</v>
      </c>
      <c r="AX225" s="5">
        <f>IF(OR(COUNT(SEARCH({"ied","ic","evm"},D225)),COUNT(SEARCH({"profile","immigr","birth","visible","citizen","generation"},O225))),1,0)</f>
        <v>0</v>
      </c>
      <c r="AY225" s="5">
        <f>IF(OR(COUNT(SEARCH({"fh","fhm","ms"},D225)),COUNT(SEARCH({"profile","common-law","marital","family","parent","child","same sex","living alone","household size"},O225))),Assumptions!$B$25,0)</f>
        <v>0</v>
      </c>
      <c r="AZ225" s="5">
        <f>IF(OR(COUNT(SEARCH({"as"},D225)),COUNT(SEARCH({"profile","age","elderly","child","senior"},O225))),Assumptions!$B$26,0)</f>
        <v>1</v>
      </c>
    </row>
    <row r="226" spans="1:52" ht="50.1" customHeight="1" x14ac:dyDescent="0.2">
      <c r="A226" s="5">
        <v>237</v>
      </c>
      <c r="B226" s="5">
        <v>8</v>
      </c>
      <c r="C226" s="10" t="s">
        <v>51</v>
      </c>
      <c r="D226" s="10" t="s">
        <v>819</v>
      </c>
      <c r="E226" s="5" t="s">
        <v>733</v>
      </c>
      <c r="F226" s="8">
        <f>IF(IF(AE226="NA",AC226,AE226)&gt;Assumptions!$B$11,0,1)</f>
        <v>1</v>
      </c>
      <c r="G226" s="8">
        <f t="shared" si="23"/>
        <v>0</v>
      </c>
      <c r="H226" s="8">
        <f>IF(IF(AI226="NA",AG226,AI226)&gt;Assumptions!$B$11,0,1)</f>
        <v>1</v>
      </c>
      <c r="I226" s="6">
        <f t="shared" si="24"/>
        <v>800</v>
      </c>
      <c r="J226" s="8">
        <f>IF(IF(AM226="NA",AK226,AM226)&gt;Assumptions!$B$11,0,1)</f>
        <v>1</v>
      </c>
      <c r="K226" s="6">
        <f t="shared" si="25"/>
        <v>1200</v>
      </c>
      <c r="L226" s="5">
        <f t="shared" si="26"/>
        <v>1</v>
      </c>
      <c r="M226" s="5">
        <v>0</v>
      </c>
      <c r="N226" s="34">
        <f t="shared" si="27"/>
        <v>0</v>
      </c>
      <c r="O226" s="10" t="s">
        <v>831</v>
      </c>
      <c r="Q226" s="5" t="s">
        <v>733</v>
      </c>
      <c r="R226" s="9">
        <v>6</v>
      </c>
      <c r="S226" s="9" t="s">
        <v>416</v>
      </c>
      <c r="T226" s="9" t="s">
        <v>57</v>
      </c>
      <c r="X226" s="9" t="s">
        <v>61</v>
      </c>
      <c r="Y226" s="14" t="s">
        <v>512</v>
      </c>
      <c r="Z226" s="7">
        <v>42</v>
      </c>
      <c r="AA226" s="26">
        <f t="shared" si="29"/>
        <v>0</v>
      </c>
      <c r="AB226" s="5" t="s">
        <v>60</v>
      </c>
      <c r="AC226" s="5">
        <f>ROUNDUP(Z226*Assumptions!$B$13/Assumptions!$B$10,0)</f>
        <v>1</v>
      </c>
      <c r="AD226" s="6">
        <f>AC226*Assumptions!$B$9</f>
        <v>400</v>
      </c>
      <c r="AE226" s="5" t="s">
        <v>60</v>
      </c>
      <c r="AF226" s="6" t="s">
        <v>60</v>
      </c>
      <c r="AG226" s="5">
        <f>ROUNDUP(Z226*Assumptions!$B$15/Assumptions!$B$10,0)</f>
        <v>1</v>
      </c>
      <c r="AH226" s="6">
        <f>AG226*Assumptions!$B$9</f>
        <v>400</v>
      </c>
      <c r="AI226" s="5" t="s">
        <v>60</v>
      </c>
      <c r="AJ226" s="6" t="s">
        <v>60</v>
      </c>
      <c r="AK226" s="5">
        <f>ROUNDUP(Z226*Assumptions!$B$16/Assumptions!$B$10,0)</f>
        <v>1</v>
      </c>
      <c r="AL226" s="6">
        <f>AK226*Assumptions!$B$9</f>
        <v>400</v>
      </c>
      <c r="AM226" s="5" t="s">
        <v>60</v>
      </c>
      <c r="AN226" s="6" t="s">
        <v>60</v>
      </c>
      <c r="AQ226" s="5">
        <f t="shared" si="28"/>
        <v>1</v>
      </c>
      <c r="AR226" s="5">
        <f>IF(R226&gt;9,Assumptions!$B$18,0)</f>
        <v>0</v>
      </c>
      <c r="AS226" s="5">
        <f>IF(OR(T226="se",T226="s"),Assumptions!$B$19,0)</f>
        <v>0</v>
      </c>
      <c r="AT226" s="5">
        <f>IF(ISBLANK(V226),0,Assumptions!$B$20)</f>
        <v>0</v>
      </c>
      <c r="AU226" s="5">
        <f>IF(W226&gt;0,Assumptions!$B$21,0)</f>
        <v>0</v>
      </c>
      <c r="AV226" s="5">
        <f>IF(OR(COUNT(SEARCH({"ih","ie"},D226)),COUNT(SEARCH({"profile","income","lim","lico","mbm"},O226))),Assumptions!$B$22,0)</f>
        <v>0</v>
      </c>
      <c r="AW226" s="5">
        <f>IF(OR(COUNT(SEARCH({"hsc","ih","sdc"},D226)),COUNT(SEARCH({"profile","dwelling","housing","construction","rooms","owner","rent"},O226))),Assumptions!$B$23,0)</f>
        <v>0</v>
      </c>
      <c r="AX226" s="5">
        <f>IF(OR(COUNT(SEARCH({"ied","ic","evm"},D226)),COUNT(SEARCH({"profile","immigr","birth","visible","citizen","generation"},O226))),1,0)</f>
        <v>0</v>
      </c>
      <c r="AY226" s="5">
        <f>IF(OR(COUNT(SEARCH({"fh","fhm","ms"},D226)),COUNT(SEARCH({"profile","common-law","marital","family","parent","child","same sex","living alone","household size"},O226))),Assumptions!$B$25,0)</f>
        <v>0</v>
      </c>
      <c r="AZ226" s="5">
        <f>IF(OR(COUNT(SEARCH({"as"},D226)),COUNT(SEARCH({"profile","age","elderly","child","senior"},O226))),Assumptions!$B$26,0)</f>
        <v>1</v>
      </c>
    </row>
    <row r="227" spans="1:52" ht="50.1" customHeight="1" x14ac:dyDescent="0.2">
      <c r="A227" s="5">
        <v>238</v>
      </c>
      <c r="B227" s="5">
        <v>8</v>
      </c>
      <c r="C227" s="10" t="s">
        <v>51</v>
      </c>
      <c r="D227" s="10" t="s">
        <v>820</v>
      </c>
      <c r="E227" s="5" t="s">
        <v>734</v>
      </c>
      <c r="F227" s="8">
        <f>IF(IF(AE227="NA",AC227,AE227)&gt;Assumptions!$B$11,0,1)</f>
        <v>1</v>
      </c>
      <c r="G227" s="8">
        <f t="shared" si="23"/>
        <v>0</v>
      </c>
      <c r="H227" s="8">
        <f>IF(IF(AI227="NA",AG227,AI227)&gt;Assumptions!$B$11,0,1)</f>
        <v>1</v>
      </c>
      <c r="I227" s="6">
        <f t="shared" si="24"/>
        <v>800</v>
      </c>
      <c r="J227" s="8">
        <f>IF(IF(AM227="NA",AK227,AM227)&gt;Assumptions!$B$11,0,1)</f>
        <v>1</v>
      </c>
      <c r="K227" s="6">
        <f t="shared" si="25"/>
        <v>1200</v>
      </c>
      <c r="L227" s="5">
        <f t="shared" si="26"/>
        <v>2</v>
      </c>
      <c r="M227" s="5">
        <v>0</v>
      </c>
      <c r="N227" s="34">
        <f t="shared" si="27"/>
        <v>0</v>
      </c>
      <c r="O227" s="10" t="s">
        <v>832</v>
      </c>
      <c r="Q227" s="5" t="s">
        <v>734</v>
      </c>
      <c r="R227" s="9">
        <v>7</v>
      </c>
      <c r="S227" s="9" t="s">
        <v>416</v>
      </c>
      <c r="T227" s="9" t="s">
        <v>57</v>
      </c>
      <c r="X227" s="9" t="s">
        <v>61</v>
      </c>
      <c r="Y227" s="14" t="s">
        <v>612</v>
      </c>
      <c r="Z227" s="7">
        <v>918</v>
      </c>
      <c r="AA227" s="26">
        <f t="shared" si="29"/>
        <v>0</v>
      </c>
      <c r="AB227" s="5" t="s">
        <v>60</v>
      </c>
      <c r="AC227" s="5">
        <f>ROUNDUP(Z227*Assumptions!$B$13/Assumptions!$B$10,0)</f>
        <v>1</v>
      </c>
      <c r="AD227" s="6">
        <f>AC227*Assumptions!$B$9</f>
        <v>400</v>
      </c>
      <c r="AE227" s="5" t="s">
        <v>60</v>
      </c>
      <c r="AF227" s="6" t="s">
        <v>60</v>
      </c>
      <c r="AG227" s="5">
        <f>ROUNDUP(Z227*Assumptions!$B$15/Assumptions!$B$10,0)</f>
        <v>1</v>
      </c>
      <c r="AH227" s="6">
        <f>AG227*Assumptions!$B$9</f>
        <v>400</v>
      </c>
      <c r="AI227" s="5" t="s">
        <v>60</v>
      </c>
      <c r="AJ227" s="6" t="s">
        <v>60</v>
      </c>
      <c r="AK227" s="5">
        <f>ROUNDUP(Z227*Assumptions!$B$16/Assumptions!$B$10,0)</f>
        <v>1</v>
      </c>
      <c r="AL227" s="6">
        <f>AK227*Assumptions!$B$9</f>
        <v>400</v>
      </c>
      <c r="AM227" s="5" t="s">
        <v>60</v>
      </c>
      <c r="AN227" s="6" t="s">
        <v>60</v>
      </c>
      <c r="AQ227" s="5">
        <f t="shared" si="28"/>
        <v>1</v>
      </c>
      <c r="AR227" s="5">
        <f>IF(R227&gt;9,Assumptions!$B$18,0)</f>
        <v>0</v>
      </c>
      <c r="AS227" s="5">
        <f>IF(OR(T227="se",T227="s"),Assumptions!$B$19,0)</f>
        <v>0</v>
      </c>
      <c r="AT227" s="5">
        <f>IF(ISBLANK(V227),0,Assumptions!$B$20)</f>
        <v>0</v>
      </c>
      <c r="AU227" s="5">
        <f>IF(W227&gt;0,Assumptions!$B$21,0)</f>
        <v>0</v>
      </c>
      <c r="AV227" s="5">
        <f>IF(OR(COUNT(SEARCH({"ih","ie"},D227)),COUNT(SEARCH({"profile","income","lim","lico","mbm"},O227))),Assumptions!$B$22,0)</f>
        <v>0</v>
      </c>
      <c r="AW227" s="5">
        <f>IF(OR(COUNT(SEARCH({"hsc","ih","sdc"},D227)),COUNT(SEARCH({"profile","dwelling","housing","construction","rooms","owner","rent"},O227))),Assumptions!$B$23,0)</f>
        <v>0</v>
      </c>
      <c r="AX227" s="5">
        <f>IF(OR(COUNT(SEARCH({"ied","ic","evm"},D227)),COUNT(SEARCH({"profile","immigr","birth","visible","citizen","generation"},O227))),1,0)</f>
        <v>0</v>
      </c>
      <c r="AY227" s="5">
        <f>IF(OR(COUNT(SEARCH({"fh","fhm","ms"},D227)),COUNT(SEARCH({"profile","common-law","marital","family","parent","child","same sex","living alone","household size"},O227))),Assumptions!$B$25,0)</f>
        <v>1</v>
      </c>
      <c r="AZ227" s="5">
        <f>IF(OR(COUNT(SEARCH({"as"},D227)),COUNT(SEARCH({"profile","age","elderly","child","senior"},O227))),Assumptions!$B$26,0)</f>
        <v>1</v>
      </c>
    </row>
    <row r="228" spans="1:52" ht="50.1" customHeight="1" x14ac:dyDescent="0.2">
      <c r="A228" s="5">
        <v>239</v>
      </c>
      <c r="B228" s="5">
        <v>8</v>
      </c>
      <c r="C228" s="10" t="s">
        <v>51</v>
      </c>
      <c r="D228" s="10" t="s">
        <v>821</v>
      </c>
      <c r="E228" s="5" t="s">
        <v>1257</v>
      </c>
      <c r="F228" s="8">
        <f>IF(IF(AE228="NA",AC228,AE228)&gt;Assumptions!$B$11,0,1)</f>
        <v>1</v>
      </c>
      <c r="G228" s="8">
        <f t="shared" si="23"/>
        <v>0</v>
      </c>
      <c r="H228" s="8">
        <f>IF(IF(AI228="NA",AG228,AI228)&gt;Assumptions!$B$11,0,1)</f>
        <v>1</v>
      </c>
      <c r="I228" s="6">
        <f t="shared" si="24"/>
        <v>800</v>
      </c>
      <c r="J228" s="8">
        <f>IF(IF(AM228="NA",AK228,AM228)&gt;Assumptions!$B$11,0,1)</f>
        <v>1</v>
      </c>
      <c r="K228" s="6">
        <f t="shared" si="25"/>
        <v>1200</v>
      </c>
      <c r="L228" s="5">
        <f t="shared" si="26"/>
        <v>0</v>
      </c>
      <c r="M228" s="5">
        <v>0</v>
      </c>
      <c r="N228" s="34">
        <f t="shared" si="27"/>
        <v>0</v>
      </c>
      <c r="O228" s="10" t="s">
        <v>833</v>
      </c>
      <c r="Q228" s="5" t="s">
        <v>1257</v>
      </c>
      <c r="R228" s="9">
        <v>19</v>
      </c>
      <c r="S228" s="9" t="s">
        <v>284</v>
      </c>
      <c r="T228" s="9" t="s">
        <v>57</v>
      </c>
      <c r="U228" s="9">
        <v>345</v>
      </c>
      <c r="X228" s="9" t="s">
        <v>61</v>
      </c>
      <c r="Y228" s="14" t="s">
        <v>58</v>
      </c>
      <c r="Z228" s="7">
        <v>360</v>
      </c>
      <c r="AA228" s="26">
        <f t="shared" si="29"/>
        <v>0</v>
      </c>
      <c r="AB228" s="5" t="s">
        <v>60</v>
      </c>
      <c r="AC228" s="5">
        <f>ROUNDUP(Z228*Assumptions!$B$13/Assumptions!$B$10,0)</f>
        <v>1</v>
      </c>
      <c r="AD228" s="6">
        <f>AC228*Assumptions!$B$9</f>
        <v>400</v>
      </c>
      <c r="AE228" s="5" t="s">
        <v>60</v>
      </c>
      <c r="AF228" s="6" t="s">
        <v>60</v>
      </c>
      <c r="AG228" s="5">
        <f>ROUNDUP(Z228*Assumptions!$B$15/Assumptions!$B$10,0)</f>
        <v>1</v>
      </c>
      <c r="AH228" s="6">
        <f>AG228*Assumptions!$B$9</f>
        <v>400</v>
      </c>
      <c r="AI228" s="5" t="s">
        <v>60</v>
      </c>
      <c r="AJ228" s="6" t="s">
        <v>60</v>
      </c>
      <c r="AK228" s="5">
        <f>ROUNDUP(Z228*Assumptions!$B$16/Assumptions!$B$10,0)</f>
        <v>1</v>
      </c>
      <c r="AL228" s="6">
        <f>AK228*Assumptions!$B$9</f>
        <v>400</v>
      </c>
      <c r="AM228" s="5" t="s">
        <v>60</v>
      </c>
      <c r="AN228" s="6" t="s">
        <v>60</v>
      </c>
      <c r="AQ228" s="5">
        <f t="shared" si="28"/>
        <v>0</v>
      </c>
      <c r="AR228" s="5">
        <f>IF(R228&gt;9,Assumptions!$B$18,0)</f>
        <v>1</v>
      </c>
      <c r="AS228" s="5">
        <f>IF(OR(T228="se",T228="s"),Assumptions!$B$19,0)</f>
        <v>0</v>
      </c>
      <c r="AT228" s="5">
        <f>IF(ISBLANK(V228),0,Assumptions!$B$20)</f>
        <v>0</v>
      </c>
      <c r="AU228" s="5">
        <f>IF(W228&gt;0,Assumptions!$B$21,0)</f>
        <v>0</v>
      </c>
      <c r="AV228" s="5">
        <f>IF(OR(COUNT(SEARCH({"ih","ie"},D228)),COUNT(SEARCH({"profile","income","lim","lico","mbm"},O228))),Assumptions!$B$22,0)</f>
        <v>0</v>
      </c>
      <c r="AW228" s="5">
        <f>IF(OR(COUNT(SEARCH({"hsc","ih","sdc"},D228)),COUNT(SEARCH({"profile","dwelling","housing","construction","rooms","owner","rent"},O228))),Assumptions!$B$23,0)</f>
        <v>0</v>
      </c>
      <c r="AX228" s="5">
        <f>IF(OR(COUNT(SEARCH({"ied","ic","evm"},D228)),COUNT(SEARCH({"profile","immigr","birth","visible","citizen","generation"},O228))),1,0)</f>
        <v>0</v>
      </c>
      <c r="AY228" s="5">
        <f>IF(OR(COUNT(SEARCH({"fh","fhm","ms"},D228)),COUNT(SEARCH({"profile","common-law","marital","family","parent","child","same sex","living alone","household size"},O228))),Assumptions!$B$25,0)</f>
        <v>1</v>
      </c>
      <c r="AZ228" s="5">
        <f>IF(OR(COUNT(SEARCH({"as"},D228)),COUNT(SEARCH({"profile","age","elderly","child","senior"},O228))),Assumptions!$B$26,0)</f>
        <v>1</v>
      </c>
    </row>
    <row r="229" spans="1:52" ht="50.1" customHeight="1" x14ac:dyDescent="0.2">
      <c r="A229" s="5">
        <v>240</v>
      </c>
      <c r="B229" s="5">
        <v>8</v>
      </c>
      <c r="C229" s="10" t="s">
        <v>51</v>
      </c>
      <c r="D229" s="10" t="s">
        <v>821</v>
      </c>
      <c r="E229" s="5" t="s">
        <v>735</v>
      </c>
      <c r="F229" s="8">
        <f>IF(IF(AE229="NA",AC229,AE229)&gt;Assumptions!$B$11,0,1)</f>
        <v>1</v>
      </c>
      <c r="G229" s="8">
        <f t="shared" si="23"/>
        <v>0</v>
      </c>
      <c r="H229" s="8">
        <f>IF(IF(AI229="NA",AG229,AI229)&gt;Assumptions!$B$11,0,1)</f>
        <v>1</v>
      </c>
      <c r="I229" s="6">
        <f t="shared" si="24"/>
        <v>800</v>
      </c>
      <c r="J229" s="8">
        <f>IF(IF(AM229="NA",AK229,AM229)&gt;Assumptions!$B$11,0,1)</f>
        <v>1</v>
      </c>
      <c r="K229" s="6">
        <f t="shared" si="25"/>
        <v>1200</v>
      </c>
      <c r="L229" s="5">
        <f t="shared" si="26"/>
        <v>2</v>
      </c>
      <c r="M229" s="5">
        <v>0</v>
      </c>
      <c r="N229" s="34">
        <f t="shared" si="27"/>
        <v>0</v>
      </c>
      <c r="O229" s="10" t="s">
        <v>834</v>
      </c>
      <c r="Q229" s="5" t="s">
        <v>735</v>
      </c>
      <c r="R229" s="9">
        <v>4</v>
      </c>
      <c r="S229" s="9" t="s">
        <v>416</v>
      </c>
      <c r="T229" s="9" t="s">
        <v>57</v>
      </c>
      <c r="X229" s="9" t="s">
        <v>61</v>
      </c>
      <c r="Y229" s="14" t="s">
        <v>58</v>
      </c>
      <c r="Z229" s="7">
        <v>660</v>
      </c>
      <c r="AA229" s="26">
        <f t="shared" si="29"/>
        <v>0</v>
      </c>
      <c r="AB229" s="5" t="s">
        <v>60</v>
      </c>
      <c r="AC229" s="5">
        <f>ROUNDUP(Z229*Assumptions!$B$13/Assumptions!$B$10,0)</f>
        <v>1</v>
      </c>
      <c r="AD229" s="6">
        <f>AC229*Assumptions!$B$9</f>
        <v>400</v>
      </c>
      <c r="AE229" s="5" t="s">
        <v>60</v>
      </c>
      <c r="AF229" s="6" t="s">
        <v>60</v>
      </c>
      <c r="AG229" s="5">
        <f>ROUNDUP(Z229*Assumptions!$B$15/Assumptions!$B$10,0)</f>
        <v>1</v>
      </c>
      <c r="AH229" s="6">
        <f>AG229*Assumptions!$B$9</f>
        <v>400</v>
      </c>
      <c r="AI229" s="5" t="s">
        <v>60</v>
      </c>
      <c r="AJ229" s="6" t="s">
        <v>60</v>
      </c>
      <c r="AK229" s="5">
        <f>ROUNDUP(Z229*Assumptions!$B$16/Assumptions!$B$10,0)</f>
        <v>1</v>
      </c>
      <c r="AL229" s="6">
        <f>AK229*Assumptions!$B$9</f>
        <v>400</v>
      </c>
      <c r="AM229" s="5" t="s">
        <v>60</v>
      </c>
      <c r="AN229" s="6" t="s">
        <v>60</v>
      </c>
      <c r="AQ229" s="5">
        <f t="shared" si="28"/>
        <v>1</v>
      </c>
      <c r="AR229" s="5">
        <f>IF(R229&gt;9,Assumptions!$B$18,0)</f>
        <v>0</v>
      </c>
      <c r="AS229" s="5">
        <f>IF(OR(T229="se",T229="s"),Assumptions!$B$19,0)</f>
        <v>0</v>
      </c>
      <c r="AT229" s="5">
        <f>IF(ISBLANK(V229),0,Assumptions!$B$20)</f>
        <v>0</v>
      </c>
      <c r="AU229" s="5">
        <f>IF(W229&gt;0,Assumptions!$B$21,0)</f>
        <v>0</v>
      </c>
      <c r="AV229" s="5">
        <f>IF(OR(COUNT(SEARCH({"ih","ie"},D229)),COUNT(SEARCH({"profile","income","lim","lico","mbm"},O229))),Assumptions!$B$22,0)</f>
        <v>0</v>
      </c>
      <c r="AW229" s="5">
        <f>IF(OR(COUNT(SEARCH({"hsc","ih","sdc"},D229)),COUNT(SEARCH({"profile","dwelling","housing","construction","rooms","owner","rent"},O229))),Assumptions!$B$23,0)</f>
        <v>0</v>
      </c>
      <c r="AX229" s="5">
        <f>IF(OR(COUNT(SEARCH({"ied","ic","evm"},D229)),COUNT(SEARCH({"profile","immigr","birth","visible","citizen","generation"},O229))),1,0)</f>
        <v>0</v>
      </c>
      <c r="AY229" s="5">
        <f>IF(OR(COUNT(SEARCH({"fh","fhm","ms"},D229)),COUNT(SEARCH({"profile","common-law","marital","family","parent","child","same sex","living alone","household size"},O229))),Assumptions!$B$25,0)</f>
        <v>1</v>
      </c>
      <c r="AZ229" s="5">
        <f>IF(OR(COUNT(SEARCH({"as"},D229)),COUNT(SEARCH({"profile","age","elderly","child","senior"},O229))),Assumptions!$B$26,0)</f>
        <v>1</v>
      </c>
    </row>
    <row r="230" spans="1:52" ht="50.1" customHeight="1" x14ac:dyDescent="0.2">
      <c r="A230" s="5">
        <v>241</v>
      </c>
      <c r="B230" s="5">
        <v>8</v>
      </c>
      <c r="C230" s="10" t="s">
        <v>51</v>
      </c>
      <c r="D230" s="10" t="s">
        <v>821</v>
      </c>
      <c r="E230" s="5" t="s">
        <v>736</v>
      </c>
      <c r="F230" s="8">
        <f>IF(IF(AE230="NA",AC230,AE230)&gt;Assumptions!$B$11,0,1)</f>
        <v>1</v>
      </c>
      <c r="G230" s="8">
        <f t="shared" si="23"/>
        <v>0</v>
      </c>
      <c r="H230" s="8">
        <f>IF(IF(AI230="NA",AG230,AI230)&gt;Assumptions!$B$11,0,1)</f>
        <v>1</v>
      </c>
      <c r="I230" s="6">
        <f t="shared" si="24"/>
        <v>800</v>
      </c>
      <c r="J230" s="8">
        <f>IF(IF(AM230="NA",AK230,AM230)&gt;Assumptions!$B$11,0,1)</f>
        <v>1</v>
      </c>
      <c r="K230" s="6">
        <f t="shared" si="25"/>
        <v>1200</v>
      </c>
      <c r="L230" s="5">
        <f t="shared" si="26"/>
        <v>1</v>
      </c>
      <c r="M230" s="5">
        <v>0</v>
      </c>
      <c r="N230" s="34">
        <f t="shared" si="27"/>
        <v>0</v>
      </c>
      <c r="O230" s="10" t="s">
        <v>835</v>
      </c>
      <c r="Q230" s="5" t="s">
        <v>736</v>
      </c>
      <c r="R230" s="9">
        <v>2</v>
      </c>
      <c r="S230" s="9" t="s">
        <v>416</v>
      </c>
      <c r="T230" s="9" t="s">
        <v>57</v>
      </c>
      <c r="X230" s="9" t="s">
        <v>61</v>
      </c>
      <c r="Y230" s="14" t="s">
        <v>932</v>
      </c>
      <c r="Z230" s="7">
        <v>45</v>
      </c>
      <c r="AA230" s="26">
        <f t="shared" si="29"/>
        <v>0</v>
      </c>
      <c r="AB230" s="5" t="s">
        <v>60</v>
      </c>
      <c r="AC230" s="5">
        <f>ROUNDUP(Z230*Assumptions!$B$13/Assumptions!$B$10,0)</f>
        <v>1</v>
      </c>
      <c r="AD230" s="6">
        <f>AC230*Assumptions!$B$9</f>
        <v>400</v>
      </c>
      <c r="AE230" s="5" t="s">
        <v>60</v>
      </c>
      <c r="AF230" s="6" t="s">
        <v>60</v>
      </c>
      <c r="AG230" s="5">
        <f>ROUNDUP(Z230*Assumptions!$B$15/Assumptions!$B$10,0)</f>
        <v>1</v>
      </c>
      <c r="AH230" s="6">
        <f>AG230*Assumptions!$B$9</f>
        <v>400</v>
      </c>
      <c r="AI230" s="5" t="s">
        <v>60</v>
      </c>
      <c r="AJ230" s="6" t="s">
        <v>60</v>
      </c>
      <c r="AK230" s="5">
        <f>ROUNDUP(Z230*Assumptions!$B$16/Assumptions!$B$10,0)</f>
        <v>1</v>
      </c>
      <c r="AL230" s="6">
        <f>AK230*Assumptions!$B$9</f>
        <v>400</v>
      </c>
      <c r="AM230" s="5" t="s">
        <v>60</v>
      </c>
      <c r="AN230" s="6" t="s">
        <v>60</v>
      </c>
      <c r="AQ230" s="5">
        <f t="shared" si="28"/>
        <v>1</v>
      </c>
      <c r="AR230" s="5">
        <f>IF(R230&gt;9,Assumptions!$B$18,0)</f>
        <v>0</v>
      </c>
      <c r="AS230" s="5">
        <f>IF(OR(T230="se",T230="s"),Assumptions!$B$19,0)</f>
        <v>0</v>
      </c>
      <c r="AT230" s="5">
        <f>IF(ISBLANK(V230),0,Assumptions!$B$20)</f>
        <v>0</v>
      </c>
      <c r="AU230" s="5">
        <f>IF(W230&gt;0,Assumptions!$B$21,0)</f>
        <v>0</v>
      </c>
      <c r="AV230" s="5">
        <f>IF(OR(COUNT(SEARCH({"ih","ie"},D230)),COUNT(SEARCH({"profile","income","lim","lico","mbm"},O230))),Assumptions!$B$22,0)</f>
        <v>0</v>
      </c>
      <c r="AW230" s="5">
        <f>IF(OR(COUNT(SEARCH({"hsc","ih","sdc"},D230)),COUNT(SEARCH({"profile","dwelling","housing","construction","rooms","owner","rent"},O230))),Assumptions!$B$23,0)</f>
        <v>0</v>
      </c>
      <c r="AX230" s="5">
        <f>IF(OR(COUNT(SEARCH({"ied","ic","evm"},D230)),COUNT(SEARCH({"profile","immigr","birth","visible","citizen","generation"},O230))),1,0)</f>
        <v>0</v>
      </c>
      <c r="AY230" s="5">
        <f>IF(OR(COUNT(SEARCH({"fh","fhm","ms"},D230)),COUNT(SEARCH({"profile","common-law","marital","family","parent","child","same sex","living alone","household size"},O230))),Assumptions!$B$25,0)</f>
        <v>1</v>
      </c>
      <c r="AZ230" s="5">
        <f>IF(OR(COUNT(SEARCH({"as"},D230)),COUNT(SEARCH({"profile","age","elderly","child","senior"},O230))),Assumptions!$B$26,0)</f>
        <v>0</v>
      </c>
    </row>
    <row r="231" spans="1:52" ht="50.1" customHeight="1" x14ac:dyDescent="0.2">
      <c r="A231" s="5">
        <v>242</v>
      </c>
      <c r="B231" s="5">
        <v>8</v>
      </c>
      <c r="C231" s="10" t="s">
        <v>51</v>
      </c>
      <c r="D231" s="10" t="s">
        <v>821</v>
      </c>
      <c r="E231" s="5" t="s">
        <v>737</v>
      </c>
      <c r="F231" s="8">
        <f>IF(IF(AE231="NA",AC231,AE231)&gt;Assumptions!$B$11,0,1)</f>
        <v>1</v>
      </c>
      <c r="G231" s="8">
        <f t="shared" si="23"/>
        <v>0</v>
      </c>
      <c r="H231" s="8">
        <f>IF(IF(AI231="NA",AG231,AI231)&gt;Assumptions!$B$11,0,1)</f>
        <v>1</v>
      </c>
      <c r="I231" s="6">
        <f t="shared" si="24"/>
        <v>800</v>
      </c>
      <c r="J231" s="8">
        <f>IF(IF(AM231="NA",AK231,AM231)&gt;Assumptions!$B$11,0,1)</f>
        <v>1</v>
      </c>
      <c r="K231" s="6">
        <f t="shared" si="25"/>
        <v>1200</v>
      </c>
      <c r="L231" s="5">
        <f t="shared" si="26"/>
        <v>0</v>
      </c>
      <c r="M231" s="5">
        <v>0</v>
      </c>
      <c r="N231" s="34">
        <f t="shared" si="27"/>
        <v>0</v>
      </c>
      <c r="O231" s="10" t="s">
        <v>836</v>
      </c>
      <c r="Q231" s="5" t="s">
        <v>737</v>
      </c>
      <c r="R231" s="9">
        <v>3</v>
      </c>
      <c r="S231" s="9" t="s">
        <v>416</v>
      </c>
      <c r="T231" s="9" t="s">
        <v>57</v>
      </c>
      <c r="U231" s="9">
        <v>342</v>
      </c>
      <c r="X231" s="9" t="s">
        <v>61</v>
      </c>
      <c r="Y231" s="14" t="s">
        <v>933</v>
      </c>
      <c r="Z231" s="7">
        <v>108</v>
      </c>
      <c r="AA231" s="26">
        <f t="shared" si="29"/>
        <v>0</v>
      </c>
      <c r="AB231" s="5" t="s">
        <v>60</v>
      </c>
      <c r="AC231" s="5">
        <f>ROUNDUP(Z231*Assumptions!$B$13/Assumptions!$B$10,0)</f>
        <v>1</v>
      </c>
      <c r="AD231" s="6">
        <f>AC231*Assumptions!$B$9</f>
        <v>400</v>
      </c>
      <c r="AE231" s="5" t="s">
        <v>60</v>
      </c>
      <c r="AF231" s="6" t="s">
        <v>60</v>
      </c>
      <c r="AG231" s="5">
        <f>ROUNDUP(Z231*Assumptions!$B$15/Assumptions!$B$10,0)</f>
        <v>1</v>
      </c>
      <c r="AH231" s="6">
        <f>AG231*Assumptions!$B$9</f>
        <v>400</v>
      </c>
      <c r="AI231" s="5" t="s">
        <v>60</v>
      </c>
      <c r="AJ231" s="6" t="s">
        <v>60</v>
      </c>
      <c r="AK231" s="5">
        <f>ROUNDUP(Z231*Assumptions!$B$16/Assumptions!$B$10,0)</f>
        <v>1</v>
      </c>
      <c r="AL231" s="6">
        <f>AK231*Assumptions!$B$9</f>
        <v>400</v>
      </c>
      <c r="AM231" s="5" t="s">
        <v>60</v>
      </c>
      <c r="AN231" s="6" t="s">
        <v>60</v>
      </c>
      <c r="AQ231" s="5">
        <f t="shared" si="28"/>
        <v>0</v>
      </c>
      <c r="AR231" s="5">
        <f>IF(R231&gt;9,Assumptions!$B$18,0)</f>
        <v>0</v>
      </c>
      <c r="AS231" s="5">
        <f>IF(OR(T231="se",T231="s"),Assumptions!$B$19,0)</f>
        <v>0</v>
      </c>
      <c r="AT231" s="5">
        <f>IF(ISBLANK(V231),0,Assumptions!$B$20)</f>
        <v>0</v>
      </c>
      <c r="AU231" s="5">
        <f>IF(W231&gt;0,Assumptions!$B$21,0)</f>
        <v>0</v>
      </c>
      <c r="AV231" s="5">
        <f>IF(OR(COUNT(SEARCH({"ih","ie"},D231)),COUNT(SEARCH({"profile","income","lim","lico","mbm"},O231))),Assumptions!$B$22,0)</f>
        <v>0</v>
      </c>
      <c r="AW231" s="5">
        <f>IF(OR(COUNT(SEARCH({"hsc","ih","sdc"},D231)),COUNT(SEARCH({"profile","dwelling","housing","construction","rooms","owner","rent"},O231))),Assumptions!$B$23,0)</f>
        <v>1</v>
      </c>
      <c r="AX231" s="5">
        <f>IF(OR(COUNT(SEARCH({"ied","ic","evm"},D231)),COUNT(SEARCH({"profile","immigr","birth","visible","citizen","generation"},O231))),1,0)</f>
        <v>0</v>
      </c>
      <c r="AY231" s="5">
        <f>IF(OR(COUNT(SEARCH({"fh","fhm","ms"},D231)),COUNT(SEARCH({"profile","common-law","marital","family","parent","child","same sex","living alone","household size"},O231))),Assumptions!$B$25,0)</f>
        <v>1</v>
      </c>
      <c r="AZ231" s="5">
        <f>IF(OR(COUNT(SEARCH({"as"},D231)),COUNT(SEARCH({"profile","age","elderly","child","senior"},O231))),Assumptions!$B$26,0)</f>
        <v>1</v>
      </c>
    </row>
    <row r="232" spans="1:52" ht="50.1" customHeight="1" x14ac:dyDescent="0.2">
      <c r="A232" s="5">
        <v>243</v>
      </c>
      <c r="B232" s="5">
        <v>8</v>
      </c>
      <c r="C232" s="10" t="s">
        <v>51</v>
      </c>
      <c r="D232" s="10" t="s">
        <v>822</v>
      </c>
      <c r="E232" s="5" t="s">
        <v>738</v>
      </c>
      <c r="F232" s="8">
        <f>IF(IF(AE232="NA",AC232,AE232)&gt;Assumptions!$B$11,0,1)</f>
        <v>1</v>
      </c>
      <c r="G232" s="8">
        <f t="shared" si="23"/>
        <v>0</v>
      </c>
      <c r="H232" s="8">
        <f>IF(IF(AI232="NA",AG232,AI232)&gt;Assumptions!$B$11,0,1)</f>
        <v>1</v>
      </c>
      <c r="I232" s="6">
        <f t="shared" si="24"/>
        <v>800</v>
      </c>
      <c r="J232" s="8">
        <f>IF(IF(AM232="NA",AK232,AM232)&gt;Assumptions!$B$11,0,1)</f>
        <v>1</v>
      </c>
      <c r="K232" s="6">
        <f t="shared" si="25"/>
        <v>1200</v>
      </c>
      <c r="L232" s="5">
        <f t="shared" si="26"/>
        <v>0</v>
      </c>
      <c r="M232" s="5">
        <v>0</v>
      </c>
      <c r="N232" s="34">
        <f t="shared" si="27"/>
        <v>0</v>
      </c>
      <c r="O232" s="10" t="s">
        <v>837</v>
      </c>
      <c r="Q232" s="5" t="s">
        <v>738</v>
      </c>
      <c r="R232" s="9">
        <v>3</v>
      </c>
      <c r="S232" s="9" t="s">
        <v>416</v>
      </c>
      <c r="T232" s="9" t="s">
        <v>57</v>
      </c>
      <c r="U232" s="9">
        <v>353</v>
      </c>
      <c r="X232" s="9" t="s">
        <v>61</v>
      </c>
      <c r="Y232" s="14" t="s">
        <v>606</v>
      </c>
      <c r="Z232" s="7">
        <v>10</v>
      </c>
      <c r="AA232" s="26">
        <f t="shared" si="29"/>
        <v>0</v>
      </c>
      <c r="AB232" s="5" t="s">
        <v>60</v>
      </c>
      <c r="AC232" s="5">
        <f>ROUNDUP(Z232*Assumptions!$B$13/Assumptions!$B$10,0)</f>
        <v>1</v>
      </c>
      <c r="AD232" s="6">
        <f>AC232*Assumptions!$B$9</f>
        <v>400</v>
      </c>
      <c r="AE232" s="5" t="s">
        <v>60</v>
      </c>
      <c r="AF232" s="6" t="s">
        <v>60</v>
      </c>
      <c r="AG232" s="5">
        <f>ROUNDUP(Z232*Assumptions!$B$15/Assumptions!$B$10,0)</f>
        <v>1</v>
      </c>
      <c r="AH232" s="6">
        <f>AG232*Assumptions!$B$9</f>
        <v>400</v>
      </c>
      <c r="AI232" s="5" t="s">
        <v>60</v>
      </c>
      <c r="AJ232" s="6" t="s">
        <v>60</v>
      </c>
      <c r="AK232" s="5">
        <f>ROUNDUP(Z232*Assumptions!$B$16/Assumptions!$B$10,0)</f>
        <v>1</v>
      </c>
      <c r="AL232" s="6">
        <f>AK232*Assumptions!$B$9</f>
        <v>400</v>
      </c>
      <c r="AM232" s="5" t="s">
        <v>60</v>
      </c>
      <c r="AN232" s="6" t="s">
        <v>60</v>
      </c>
      <c r="AQ232" s="5">
        <f t="shared" si="28"/>
        <v>0</v>
      </c>
      <c r="AR232" s="5">
        <f>IF(R232&gt;9,Assumptions!$B$18,0)</f>
        <v>0</v>
      </c>
      <c r="AS232" s="5">
        <f>IF(OR(T232="se",T232="s"),Assumptions!$B$19,0)</f>
        <v>0</v>
      </c>
      <c r="AT232" s="5">
        <f>IF(ISBLANK(V232),0,Assumptions!$B$20)</f>
        <v>0</v>
      </c>
      <c r="AU232" s="5">
        <f>IF(W232&gt;0,Assumptions!$B$21,0)</f>
        <v>0</v>
      </c>
      <c r="AV232" s="5">
        <f>IF(OR(COUNT(SEARCH({"ih","ie"},D232)),COUNT(SEARCH({"profile","income","lim","lico","mbm"},O232))),Assumptions!$B$22,0)</f>
        <v>0</v>
      </c>
      <c r="AW232" s="5">
        <f>IF(OR(COUNT(SEARCH({"hsc","ih","sdc"},D232)),COUNT(SEARCH({"profile","dwelling","housing","construction","rooms","owner","rent"},O232))),Assumptions!$B$23,0)</f>
        <v>1</v>
      </c>
      <c r="AX232" s="5">
        <f>IF(OR(COUNT(SEARCH({"ied","ic","evm"},D232)),COUNT(SEARCH({"profile","immigr","birth","visible","citizen","generation"},O232))),1,0)</f>
        <v>0</v>
      </c>
      <c r="AY232" s="5">
        <f>IF(OR(COUNT(SEARCH({"fh","fhm","ms"},D232)),COUNT(SEARCH({"profile","common-law","marital","family","parent","child","same sex","living alone","household size"},O232))),Assumptions!$B$25,0)</f>
        <v>0</v>
      </c>
      <c r="AZ232" s="5">
        <f>IF(OR(COUNT(SEARCH({"as"},D232)),COUNT(SEARCH({"profile","age","elderly","child","senior"},O232))),Assumptions!$B$26,0)</f>
        <v>0</v>
      </c>
    </row>
    <row r="233" spans="1:52" ht="50.1" customHeight="1" x14ac:dyDescent="0.2">
      <c r="A233" s="5">
        <v>244</v>
      </c>
      <c r="B233" s="5">
        <v>8</v>
      </c>
      <c r="C233" s="10" t="s">
        <v>51</v>
      </c>
      <c r="D233" s="10" t="s">
        <v>822</v>
      </c>
      <c r="E233" s="5" t="s">
        <v>961</v>
      </c>
      <c r="F233" s="8">
        <f>IF(IF(AE233="NA",AC233,AE233)&gt;Assumptions!$B$11,0,1)</f>
        <v>1</v>
      </c>
      <c r="G233" s="8">
        <f t="shared" si="23"/>
        <v>0</v>
      </c>
      <c r="H233" s="8">
        <f>IF(IF(AI233="NA",AG233,AI233)&gt;Assumptions!$B$11,0,1)</f>
        <v>1</v>
      </c>
      <c r="I233" s="6">
        <f t="shared" si="24"/>
        <v>800</v>
      </c>
      <c r="J233" s="8">
        <f>IF(IF(AM233="NA",AK233,AM233)&gt;Assumptions!$B$11,0,1)</f>
        <v>1</v>
      </c>
      <c r="K233" s="6">
        <f t="shared" si="25"/>
        <v>1200</v>
      </c>
      <c r="L233" s="5">
        <f t="shared" si="26"/>
        <v>2</v>
      </c>
      <c r="M233" s="5">
        <v>0</v>
      </c>
      <c r="N233" s="34">
        <f t="shared" si="27"/>
        <v>0</v>
      </c>
      <c r="O233" s="10" t="s">
        <v>838</v>
      </c>
      <c r="Q233" s="5" t="s">
        <v>961</v>
      </c>
      <c r="R233" s="9">
        <v>3</v>
      </c>
      <c r="S233" s="9" t="s">
        <v>416</v>
      </c>
      <c r="T233" s="9" t="s">
        <v>57</v>
      </c>
      <c r="X233" s="9" t="s">
        <v>61</v>
      </c>
      <c r="Y233" s="14" t="s">
        <v>375</v>
      </c>
      <c r="Z233" s="7">
        <v>88</v>
      </c>
      <c r="AA233" s="26">
        <f t="shared" si="29"/>
        <v>0</v>
      </c>
      <c r="AB233" s="5" t="s">
        <v>60</v>
      </c>
      <c r="AC233" s="5">
        <f>ROUNDUP(Z233*Assumptions!$B$13/Assumptions!$B$10,0)</f>
        <v>1</v>
      </c>
      <c r="AD233" s="6">
        <f>AC233*Assumptions!$B$9</f>
        <v>400</v>
      </c>
      <c r="AE233" s="5" t="s">
        <v>60</v>
      </c>
      <c r="AF233" s="6" t="s">
        <v>60</v>
      </c>
      <c r="AG233" s="5">
        <f>ROUNDUP(Z233*Assumptions!$B$15/Assumptions!$B$10,0)</f>
        <v>1</v>
      </c>
      <c r="AH233" s="6">
        <f>AG233*Assumptions!$B$9</f>
        <v>400</v>
      </c>
      <c r="AI233" s="5" t="s">
        <v>60</v>
      </c>
      <c r="AJ233" s="6" t="s">
        <v>60</v>
      </c>
      <c r="AK233" s="5">
        <f>ROUNDUP(Z233*Assumptions!$B$16/Assumptions!$B$10,0)</f>
        <v>1</v>
      </c>
      <c r="AL233" s="6">
        <f>AK233*Assumptions!$B$9</f>
        <v>400</v>
      </c>
      <c r="AM233" s="5" t="s">
        <v>60</v>
      </c>
      <c r="AN233" s="6" t="s">
        <v>60</v>
      </c>
      <c r="AQ233" s="5">
        <f t="shared" si="28"/>
        <v>1</v>
      </c>
      <c r="AR233" s="5">
        <f>IF(R233&gt;9,Assumptions!$B$18,0)</f>
        <v>0</v>
      </c>
      <c r="AS233" s="5">
        <f>IF(OR(T233="se",T233="s"),Assumptions!$B$19,0)</f>
        <v>0</v>
      </c>
      <c r="AT233" s="5">
        <f>IF(ISBLANK(V233),0,Assumptions!$B$20)</f>
        <v>0</v>
      </c>
      <c r="AU233" s="5">
        <f>IF(W233&gt;0,Assumptions!$B$21,0)</f>
        <v>0</v>
      </c>
      <c r="AV233" s="5">
        <f>IF(OR(COUNT(SEARCH({"ih","ie"},D233)),COUNT(SEARCH({"profile","income","lim","lico","mbm"},O233))),Assumptions!$B$22,0)</f>
        <v>0</v>
      </c>
      <c r="AW233" s="5">
        <f>IF(OR(COUNT(SEARCH({"hsc","ih","sdc"},D233)),COUNT(SEARCH({"profile","dwelling","housing","construction","rooms","owner","rent"},O233))),Assumptions!$B$23,0)</f>
        <v>1</v>
      </c>
      <c r="AX233" s="5">
        <f>IF(OR(COUNT(SEARCH({"ied","ic","evm"},D233)),COUNT(SEARCH({"profile","immigr","birth","visible","citizen","generation"},O233))),1,0)</f>
        <v>0</v>
      </c>
      <c r="AY233" s="5">
        <f>IF(OR(COUNT(SEARCH({"fh","fhm","ms"},D233)),COUNT(SEARCH({"profile","common-law","marital","family","parent","child","same sex","living alone","household size"},O233))),Assumptions!$B$25,0)</f>
        <v>0</v>
      </c>
      <c r="AZ233" s="5">
        <f>IF(OR(COUNT(SEARCH({"as"},D233)),COUNT(SEARCH({"profile","age","elderly","child","senior"},O233))),Assumptions!$B$26,0)</f>
        <v>1</v>
      </c>
    </row>
    <row r="234" spans="1:52" ht="50.1" customHeight="1" x14ac:dyDescent="0.2">
      <c r="A234" s="5">
        <v>245</v>
      </c>
      <c r="B234" s="5">
        <v>8</v>
      </c>
      <c r="C234" s="10" t="s">
        <v>51</v>
      </c>
      <c r="D234" s="10" t="s">
        <v>822</v>
      </c>
      <c r="E234" s="5" t="s">
        <v>739</v>
      </c>
      <c r="F234" s="8">
        <f>IF(IF(AE234="NA",AC234,AE234)&gt;Assumptions!$B$11,0,1)</f>
        <v>1</v>
      </c>
      <c r="G234" s="8">
        <f t="shared" si="23"/>
        <v>0</v>
      </c>
      <c r="H234" s="8">
        <f>IF(IF(AI234="NA",AG234,AI234)&gt;Assumptions!$B$11,0,1)</f>
        <v>1</v>
      </c>
      <c r="I234" s="6">
        <f t="shared" si="24"/>
        <v>800</v>
      </c>
      <c r="J234" s="8">
        <f>IF(IF(AM234="NA",AK234,AM234)&gt;Assumptions!$B$11,0,1)</f>
        <v>1</v>
      </c>
      <c r="K234" s="6">
        <f t="shared" si="25"/>
        <v>1200</v>
      </c>
      <c r="L234" s="5">
        <f t="shared" si="26"/>
        <v>1</v>
      </c>
      <c r="M234" s="5">
        <v>0</v>
      </c>
      <c r="N234" s="34">
        <f t="shared" si="27"/>
        <v>0</v>
      </c>
      <c r="O234" s="10" t="s">
        <v>839</v>
      </c>
      <c r="Q234" s="5" t="s">
        <v>739</v>
      </c>
      <c r="R234" s="9">
        <v>2</v>
      </c>
      <c r="S234" s="9" t="s">
        <v>416</v>
      </c>
      <c r="T234" s="9" t="s">
        <v>57</v>
      </c>
      <c r="X234" s="9" t="s">
        <v>61</v>
      </c>
      <c r="Y234" s="14" t="s">
        <v>375</v>
      </c>
      <c r="Z234" s="7">
        <v>792</v>
      </c>
      <c r="AA234" s="26">
        <f t="shared" si="29"/>
        <v>0</v>
      </c>
      <c r="AB234" s="5" t="s">
        <v>60</v>
      </c>
      <c r="AC234" s="5">
        <f>ROUNDUP(Z234*Assumptions!$B$13/Assumptions!$B$10,0)</f>
        <v>1</v>
      </c>
      <c r="AD234" s="6">
        <f>AC234*Assumptions!$B$9</f>
        <v>400</v>
      </c>
      <c r="AE234" s="5" t="s">
        <v>60</v>
      </c>
      <c r="AF234" s="6" t="s">
        <v>60</v>
      </c>
      <c r="AG234" s="5">
        <f>ROUNDUP(Z234*Assumptions!$B$15/Assumptions!$B$10,0)</f>
        <v>1</v>
      </c>
      <c r="AH234" s="6">
        <f>AG234*Assumptions!$B$9</f>
        <v>400</v>
      </c>
      <c r="AI234" s="5" t="s">
        <v>60</v>
      </c>
      <c r="AJ234" s="6" t="s">
        <v>60</v>
      </c>
      <c r="AK234" s="5">
        <f>ROUNDUP(Z234*Assumptions!$B$16/Assumptions!$B$10,0)</f>
        <v>1</v>
      </c>
      <c r="AL234" s="6">
        <f>AK234*Assumptions!$B$9</f>
        <v>400</v>
      </c>
      <c r="AM234" s="5" t="s">
        <v>60</v>
      </c>
      <c r="AN234" s="6" t="s">
        <v>60</v>
      </c>
      <c r="AQ234" s="5">
        <f t="shared" si="28"/>
        <v>1</v>
      </c>
      <c r="AR234" s="5">
        <f>IF(R234&gt;9,Assumptions!$B$18,0)</f>
        <v>0</v>
      </c>
      <c r="AS234" s="5">
        <f>IF(OR(T234="se",T234="s"),Assumptions!$B$19,0)</f>
        <v>0</v>
      </c>
      <c r="AT234" s="5">
        <f>IF(ISBLANK(V234),0,Assumptions!$B$20)</f>
        <v>0</v>
      </c>
      <c r="AU234" s="5">
        <f>IF(W234&gt;0,Assumptions!$B$21,0)</f>
        <v>0</v>
      </c>
      <c r="AV234" s="5">
        <f>IF(OR(COUNT(SEARCH({"ih","ie"},D234)),COUNT(SEARCH({"profile","income","lim","lico","mbm"},O234))),Assumptions!$B$22,0)</f>
        <v>0</v>
      </c>
      <c r="AW234" s="5">
        <f>IF(OR(COUNT(SEARCH({"hsc","ih","sdc"},D234)),COUNT(SEARCH({"profile","dwelling","housing","construction","rooms","owner","rent"},O234))),Assumptions!$B$23,0)</f>
        <v>1</v>
      </c>
      <c r="AX234" s="5">
        <f>IF(OR(COUNT(SEARCH({"ied","ic","evm"},D234)),COUNT(SEARCH({"profile","immigr","birth","visible","citizen","generation"},O234))),1,0)</f>
        <v>0</v>
      </c>
      <c r="AY234" s="5">
        <f>IF(OR(COUNT(SEARCH({"fh","fhm","ms"},D234)),COUNT(SEARCH({"profile","common-law","marital","family","parent","child","same sex","living alone","household size"},O234))),Assumptions!$B$25,0)</f>
        <v>0</v>
      </c>
      <c r="AZ234" s="5">
        <f>IF(OR(COUNT(SEARCH({"as"},D234)),COUNT(SEARCH({"profile","age","elderly","child","senior"},O234))),Assumptions!$B$26,0)</f>
        <v>0</v>
      </c>
    </row>
    <row r="235" spans="1:52" ht="50.1" customHeight="1" x14ac:dyDescent="0.2">
      <c r="A235" s="5">
        <v>246</v>
      </c>
      <c r="B235" s="5">
        <v>8</v>
      </c>
      <c r="C235" s="10" t="s">
        <v>51</v>
      </c>
      <c r="D235" s="10" t="s">
        <v>822</v>
      </c>
      <c r="E235" s="5" t="s">
        <v>963</v>
      </c>
      <c r="F235" s="8">
        <f>IF(IF(AE235="NA",AC235,AE235)&gt;Assumptions!$B$11,0,1)</f>
        <v>1</v>
      </c>
      <c r="G235" s="8">
        <f t="shared" si="23"/>
        <v>0</v>
      </c>
      <c r="H235" s="8">
        <f>IF(IF(AI235="NA",AG235,AI235)&gt;Assumptions!$B$11,0,1)</f>
        <v>1</v>
      </c>
      <c r="I235" s="6">
        <f t="shared" si="24"/>
        <v>800</v>
      </c>
      <c r="J235" s="8">
        <f>IF(IF(AM235="NA",AK235,AM235)&gt;Assumptions!$B$11,0,1)</f>
        <v>1</v>
      </c>
      <c r="K235" s="6">
        <f t="shared" si="25"/>
        <v>1200</v>
      </c>
      <c r="L235" s="5">
        <f t="shared" si="26"/>
        <v>2</v>
      </c>
      <c r="M235" s="5">
        <v>0</v>
      </c>
      <c r="N235" s="34">
        <f t="shared" si="27"/>
        <v>0</v>
      </c>
      <c r="O235" s="10" t="s">
        <v>840</v>
      </c>
      <c r="Q235" s="5" t="s">
        <v>963</v>
      </c>
      <c r="R235" s="9">
        <v>5</v>
      </c>
      <c r="S235" s="9" t="s">
        <v>416</v>
      </c>
      <c r="T235" s="9" t="s">
        <v>57</v>
      </c>
      <c r="X235" s="9" t="s">
        <v>61</v>
      </c>
      <c r="Y235" s="14" t="s">
        <v>606</v>
      </c>
      <c r="Z235" s="7">
        <v>108</v>
      </c>
      <c r="AA235" s="26">
        <f t="shared" si="29"/>
        <v>0</v>
      </c>
      <c r="AB235" s="5" t="s">
        <v>60</v>
      </c>
      <c r="AC235" s="5">
        <f>ROUNDUP(Z235*Assumptions!$B$13/Assumptions!$B$10,0)</f>
        <v>1</v>
      </c>
      <c r="AD235" s="6">
        <f>AC235*Assumptions!$B$9</f>
        <v>400</v>
      </c>
      <c r="AE235" s="5" t="s">
        <v>60</v>
      </c>
      <c r="AF235" s="6" t="s">
        <v>60</v>
      </c>
      <c r="AG235" s="5">
        <f>ROUNDUP(Z235*Assumptions!$B$15/Assumptions!$B$10,0)</f>
        <v>1</v>
      </c>
      <c r="AH235" s="6">
        <f>AG235*Assumptions!$B$9</f>
        <v>400</v>
      </c>
      <c r="AI235" s="5" t="s">
        <v>60</v>
      </c>
      <c r="AJ235" s="6" t="s">
        <v>60</v>
      </c>
      <c r="AK235" s="5">
        <f>ROUNDUP(Z235*Assumptions!$B$16/Assumptions!$B$10,0)</f>
        <v>1</v>
      </c>
      <c r="AL235" s="6">
        <f>AK235*Assumptions!$B$9</f>
        <v>400</v>
      </c>
      <c r="AM235" s="5" t="s">
        <v>60</v>
      </c>
      <c r="AN235" s="6" t="s">
        <v>60</v>
      </c>
      <c r="AQ235" s="5">
        <f t="shared" si="28"/>
        <v>1</v>
      </c>
      <c r="AR235" s="5">
        <f>IF(R235&gt;9,Assumptions!$B$18,0)</f>
        <v>0</v>
      </c>
      <c r="AS235" s="5">
        <f>IF(OR(T235="se",T235="s"),Assumptions!$B$19,0)</f>
        <v>0</v>
      </c>
      <c r="AT235" s="5">
        <f>IF(ISBLANK(V235),0,Assumptions!$B$20)</f>
        <v>0</v>
      </c>
      <c r="AU235" s="5">
        <f>IF(W235&gt;0,Assumptions!$B$21,0)</f>
        <v>0</v>
      </c>
      <c r="AV235" s="5">
        <f>IF(OR(COUNT(SEARCH({"ih","ie"},D235)),COUNT(SEARCH({"profile","income","lim","lico","mbm"},O235))),Assumptions!$B$22,0)</f>
        <v>0</v>
      </c>
      <c r="AW235" s="5">
        <f>IF(OR(COUNT(SEARCH({"hsc","ih","sdc"},D235)),COUNT(SEARCH({"profile","dwelling","housing","construction","rooms","owner","rent"},O235))),Assumptions!$B$23,0)</f>
        <v>1</v>
      </c>
      <c r="AX235" s="5">
        <f>IF(OR(COUNT(SEARCH({"ied","ic","evm"},D235)),COUNT(SEARCH({"profile","immigr","birth","visible","citizen","generation"},O235))),1,0)</f>
        <v>0</v>
      </c>
      <c r="AY235" s="5">
        <f>IF(OR(COUNT(SEARCH({"fh","fhm","ms"},D235)),COUNT(SEARCH({"profile","common-law","marital","family","parent","child","same sex","living alone","household size"},O235))),Assumptions!$B$25,0)</f>
        <v>1</v>
      </c>
      <c r="AZ235" s="5">
        <f>IF(OR(COUNT(SEARCH({"as"},D235)),COUNT(SEARCH({"profile","age","elderly","child","senior"},O235))),Assumptions!$B$26,0)</f>
        <v>0</v>
      </c>
    </row>
    <row r="236" spans="1:52" ht="50.1" customHeight="1" x14ac:dyDescent="0.2">
      <c r="A236" s="5">
        <v>247</v>
      </c>
      <c r="B236" s="5">
        <v>8</v>
      </c>
      <c r="C236" s="10" t="s">
        <v>51</v>
      </c>
      <c r="D236" s="10" t="s">
        <v>822</v>
      </c>
      <c r="E236" s="5" t="s">
        <v>740</v>
      </c>
      <c r="F236" s="8">
        <f>IF(IF(AE236="NA",AC236,AE236)&gt;Assumptions!$B$11,0,1)</f>
        <v>1</v>
      </c>
      <c r="G236" s="8">
        <f t="shared" si="23"/>
        <v>0</v>
      </c>
      <c r="H236" s="8">
        <f>IF(IF(AI236="NA",AG236,AI236)&gt;Assumptions!$B$11,0,1)</f>
        <v>1</v>
      </c>
      <c r="I236" s="6">
        <f t="shared" si="24"/>
        <v>800</v>
      </c>
      <c r="J236" s="8">
        <f>IF(IF(AM236="NA",AK236,AM236)&gt;Assumptions!$B$11,0,1)</f>
        <v>1</v>
      </c>
      <c r="K236" s="6">
        <f t="shared" si="25"/>
        <v>1200</v>
      </c>
      <c r="L236" s="5">
        <f t="shared" si="26"/>
        <v>3</v>
      </c>
      <c r="M236" s="5">
        <v>0</v>
      </c>
      <c r="N236" s="34">
        <f t="shared" si="27"/>
        <v>0</v>
      </c>
      <c r="O236" s="10" t="s">
        <v>841</v>
      </c>
      <c r="Q236" s="5" t="s">
        <v>740</v>
      </c>
      <c r="R236" s="9">
        <v>11</v>
      </c>
      <c r="S236" s="9" t="s">
        <v>416</v>
      </c>
      <c r="T236" s="9" t="s">
        <v>57</v>
      </c>
      <c r="X236" s="9" t="s">
        <v>61</v>
      </c>
      <c r="Y236" s="14" t="s">
        <v>375</v>
      </c>
      <c r="Z236" s="7">
        <v>128</v>
      </c>
      <c r="AA236" s="26">
        <f t="shared" si="29"/>
        <v>0</v>
      </c>
      <c r="AB236" s="5" t="s">
        <v>60</v>
      </c>
      <c r="AC236" s="5">
        <f>ROUNDUP(Z236*Assumptions!$B$13/Assumptions!$B$10,0)</f>
        <v>1</v>
      </c>
      <c r="AD236" s="6">
        <f>AC236*Assumptions!$B$9</f>
        <v>400</v>
      </c>
      <c r="AE236" s="5" t="s">
        <v>60</v>
      </c>
      <c r="AF236" s="6" t="s">
        <v>60</v>
      </c>
      <c r="AG236" s="5">
        <f>ROUNDUP(Z236*Assumptions!$B$15/Assumptions!$B$10,0)</f>
        <v>1</v>
      </c>
      <c r="AH236" s="6">
        <f>AG236*Assumptions!$B$9</f>
        <v>400</v>
      </c>
      <c r="AI236" s="5" t="s">
        <v>60</v>
      </c>
      <c r="AJ236" s="6" t="s">
        <v>60</v>
      </c>
      <c r="AK236" s="5">
        <f>ROUNDUP(Z236*Assumptions!$B$16/Assumptions!$B$10,0)</f>
        <v>1</v>
      </c>
      <c r="AL236" s="6">
        <f>AK236*Assumptions!$B$9</f>
        <v>400</v>
      </c>
      <c r="AM236" s="5" t="s">
        <v>60</v>
      </c>
      <c r="AN236" s="6" t="s">
        <v>60</v>
      </c>
      <c r="AQ236" s="5">
        <f t="shared" si="28"/>
        <v>1</v>
      </c>
      <c r="AR236" s="5">
        <f>IF(R236&gt;9,Assumptions!$B$18,0)</f>
        <v>1</v>
      </c>
      <c r="AS236" s="5">
        <f>IF(OR(T236="se",T236="s"),Assumptions!$B$19,0)</f>
        <v>0</v>
      </c>
      <c r="AT236" s="5">
        <f>IF(ISBLANK(V236),0,Assumptions!$B$20)</f>
        <v>0</v>
      </c>
      <c r="AU236" s="5">
        <f>IF(W236&gt;0,Assumptions!$B$21,0)</f>
        <v>0</v>
      </c>
      <c r="AV236" s="5">
        <f>IF(OR(COUNT(SEARCH({"ih","ie"},D236)),COUNT(SEARCH({"profile","income","lim","lico","mbm"},O236))),Assumptions!$B$22,0)</f>
        <v>0</v>
      </c>
      <c r="AW236" s="5">
        <f>IF(OR(COUNT(SEARCH({"hsc","ih","sdc"},D236)),COUNT(SEARCH({"profile","dwelling","housing","construction","rooms","owner","rent"},O236))),Assumptions!$B$23,0)</f>
        <v>1</v>
      </c>
      <c r="AX236" s="5">
        <f>IF(OR(COUNT(SEARCH({"ied","ic","evm"},D236)),COUNT(SEARCH({"profile","immigr","birth","visible","citizen","generation"},O236))),1,0)</f>
        <v>0</v>
      </c>
      <c r="AY236" s="5">
        <f>IF(OR(COUNT(SEARCH({"fh","fhm","ms"},D236)),COUNT(SEARCH({"profile","common-law","marital","family","parent","child","same sex","living alone","household size"},O236))),Assumptions!$B$25,0)</f>
        <v>0</v>
      </c>
      <c r="AZ236" s="5">
        <f>IF(OR(COUNT(SEARCH({"as"},D236)),COUNT(SEARCH({"profile","age","elderly","child","senior"},O236))),Assumptions!$B$26,0)</f>
        <v>1</v>
      </c>
    </row>
    <row r="237" spans="1:52" ht="50.1" customHeight="1" x14ac:dyDescent="0.2">
      <c r="A237" s="5">
        <v>248</v>
      </c>
      <c r="B237" s="5">
        <v>8</v>
      </c>
      <c r="C237" s="10" t="s">
        <v>51</v>
      </c>
      <c r="D237" s="10" t="s">
        <v>822</v>
      </c>
      <c r="E237" s="5" t="s">
        <v>741</v>
      </c>
      <c r="F237" s="8">
        <f>IF(IF(AE237="NA",AC237,AE237)&gt;Assumptions!$B$11,0,1)</f>
        <v>1</v>
      </c>
      <c r="G237" s="8">
        <f t="shared" si="23"/>
        <v>0</v>
      </c>
      <c r="H237" s="8">
        <f>IF(IF(AI237="NA",AG237,AI237)&gt;Assumptions!$B$11,0,1)</f>
        <v>1</v>
      </c>
      <c r="I237" s="6">
        <f t="shared" si="24"/>
        <v>800</v>
      </c>
      <c r="J237" s="8">
        <f>IF(IF(AM237="NA",AK237,AM237)&gt;Assumptions!$B$11,0,1)</f>
        <v>1</v>
      </c>
      <c r="K237" s="6">
        <f t="shared" si="25"/>
        <v>1200</v>
      </c>
      <c r="L237" s="5">
        <f t="shared" si="26"/>
        <v>1</v>
      </c>
      <c r="M237" s="5">
        <v>0</v>
      </c>
      <c r="N237" s="34">
        <f t="shared" si="27"/>
        <v>0</v>
      </c>
      <c r="O237" s="10" t="s">
        <v>842</v>
      </c>
      <c r="Q237" s="5" t="s">
        <v>741</v>
      </c>
      <c r="R237" s="9">
        <v>4</v>
      </c>
      <c r="S237" s="9" t="s">
        <v>416</v>
      </c>
      <c r="T237" s="9" t="s">
        <v>57</v>
      </c>
      <c r="X237" s="9" t="s">
        <v>61</v>
      </c>
      <c r="Y237" s="14" t="s">
        <v>375</v>
      </c>
      <c r="Z237" s="7">
        <v>440</v>
      </c>
      <c r="AA237" s="26">
        <f t="shared" si="29"/>
        <v>0</v>
      </c>
      <c r="AB237" s="5" t="s">
        <v>60</v>
      </c>
      <c r="AC237" s="5">
        <f>ROUNDUP(Z237*Assumptions!$B$13/Assumptions!$B$10,0)</f>
        <v>1</v>
      </c>
      <c r="AD237" s="6">
        <f>AC237*Assumptions!$B$9</f>
        <v>400</v>
      </c>
      <c r="AE237" s="5" t="s">
        <v>60</v>
      </c>
      <c r="AF237" s="6" t="s">
        <v>60</v>
      </c>
      <c r="AG237" s="5">
        <f>ROUNDUP(Z237*Assumptions!$B$15/Assumptions!$B$10,0)</f>
        <v>1</v>
      </c>
      <c r="AH237" s="6">
        <f>AG237*Assumptions!$B$9</f>
        <v>400</v>
      </c>
      <c r="AI237" s="5" t="s">
        <v>60</v>
      </c>
      <c r="AJ237" s="6" t="s">
        <v>60</v>
      </c>
      <c r="AK237" s="5">
        <f>ROUNDUP(Z237*Assumptions!$B$16/Assumptions!$B$10,0)</f>
        <v>1</v>
      </c>
      <c r="AL237" s="6">
        <f>AK237*Assumptions!$B$9</f>
        <v>400</v>
      </c>
      <c r="AM237" s="5" t="s">
        <v>60</v>
      </c>
      <c r="AN237" s="6" t="s">
        <v>60</v>
      </c>
      <c r="AQ237" s="5">
        <f t="shared" si="28"/>
        <v>1</v>
      </c>
      <c r="AR237" s="5">
        <f>IF(R237&gt;9,Assumptions!$B$18,0)</f>
        <v>0</v>
      </c>
      <c r="AS237" s="5">
        <f>IF(OR(T237="se",T237="s"),Assumptions!$B$19,0)</f>
        <v>0</v>
      </c>
      <c r="AT237" s="5">
        <f>IF(ISBLANK(V237),0,Assumptions!$B$20)</f>
        <v>0</v>
      </c>
      <c r="AU237" s="5">
        <f>IF(W237&gt;0,Assumptions!$B$21,0)</f>
        <v>0</v>
      </c>
      <c r="AV237" s="5">
        <f>IF(OR(COUNT(SEARCH({"ih","ie"},D237)),COUNT(SEARCH({"profile","income","lim","lico","mbm"},O237))),Assumptions!$B$22,0)</f>
        <v>0</v>
      </c>
      <c r="AW237" s="5">
        <f>IF(OR(COUNT(SEARCH({"hsc","ih","sdc"},D237)),COUNT(SEARCH({"profile","dwelling","housing","construction","rooms","owner","rent"},O237))),Assumptions!$B$23,0)</f>
        <v>1</v>
      </c>
      <c r="AX237" s="5">
        <f>IF(OR(COUNT(SEARCH({"ied","ic","evm"},D237)),COUNT(SEARCH({"profile","immigr","birth","visible","citizen","generation"},O237))),1,0)</f>
        <v>0</v>
      </c>
      <c r="AY237" s="5">
        <f>IF(OR(COUNT(SEARCH({"fh","fhm","ms"},D237)),COUNT(SEARCH({"profile","common-law","marital","family","parent","child","same sex","living alone","household size"},O237))),Assumptions!$B$25,0)</f>
        <v>0</v>
      </c>
      <c r="AZ237" s="5">
        <f>IF(OR(COUNT(SEARCH({"as"},D237)),COUNT(SEARCH({"profile","age","elderly","child","senior"},O237))),Assumptions!$B$26,0)</f>
        <v>0</v>
      </c>
    </row>
    <row r="238" spans="1:52" ht="50.1" customHeight="1" x14ac:dyDescent="0.2">
      <c r="A238" s="5">
        <v>249</v>
      </c>
      <c r="B238" s="5">
        <v>8</v>
      </c>
      <c r="C238" s="10" t="s">
        <v>51</v>
      </c>
      <c r="D238" s="10" t="s">
        <v>822</v>
      </c>
      <c r="E238" s="5" t="s">
        <v>742</v>
      </c>
      <c r="F238" s="8">
        <f>IF(IF(AE238="NA",AC238,AE238)&gt;Assumptions!$B$11,0,1)</f>
        <v>1</v>
      </c>
      <c r="G238" s="8">
        <f t="shared" si="23"/>
        <v>0</v>
      </c>
      <c r="H238" s="8">
        <f>IF(IF(AI238="NA",AG238,AI238)&gt;Assumptions!$B$11,0,1)</f>
        <v>1</v>
      </c>
      <c r="I238" s="6">
        <f t="shared" si="24"/>
        <v>800</v>
      </c>
      <c r="J238" s="8">
        <f>IF(IF(AM238="NA",AK238,AM238)&gt;Assumptions!$B$11,0,1)</f>
        <v>1</v>
      </c>
      <c r="K238" s="6">
        <f t="shared" si="25"/>
        <v>1200</v>
      </c>
      <c r="L238" s="5">
        <f t="shared" si="26"/>
        <v>0</v>
      </c>
      <c r="M238" s="5">
        <v>0</v>
      </c>
      <c r="N238" s="34">
        <f t="shared" si="27"/>
        <v>0</v>
      </c>
      <c r="O238" s="10" t="s">
        <v>952</v>
      </c>
      <c r="Q238" s="5" t="s">
        <v>742</v>
      </c>
      <c r="R238" s="9">
        <v>8</v>
      </c>
      <c r="S238" s="9" t="s">
        <v>284</v>
      </c>
      <c r="T238" s="9" t="s">
        <v>57</v>
      </c>
      <c r="U238" s="9">
        <v>355</v>
      </c>
      <c r="X238" s="9" t="s">
        <v>61</v>
      </c>
      <c r="Y238" s="14" t="s">
        <v>512</v>
      </c>
      <c r="Z238" s="7">
        <v>48</v>
      </c>
      <c r="AA238" s="26">
        <f t="shared" si="29"/>
        <v>0</v>
      </c>
      <c r="AB238" s="5" t="s">
        <v>60</v>
      </c>
      <c r="AC238" s="5">
        <f>ROUNDUP(Z238*Assumptions!$B$13/Assumptions!$B$10,0)</f>
        <v>1</v>
      </c>
      <c r="AD238" s="6">
        <f>AC238*Assumptions!$B$9</f>
        <v>400</v>
      </c>
      <c r="AE238" s="5" t="s">
        <v>60</v>
      </c>
      <c r="AF238" s="6" t="s">
        <v>60</v>
      </c>
      <c r="AG238" s="5">
        <f>ROUNDUP(Z238*Assumptions!$B$15/Assumptions!$B$10,0)</f>
        <v>1</v>
      </c>
      <c r="AH238" s="6">
        <f>AG238*Assumptions!$B$9</f>
        <v>400</v>
      </c>
      <c r="AI238" s="5" t="s">
        <v>60</v>
      </c>
      <c r="AJ238" s="6" t="s">
        <v>60</v>
      </c>
      <c r="AK238" s="5">
        <f>ROUNDUP(Z238*Assumptions!$B$16/Assumptions!$B$10,0)</f>
        <v>1</v>
      </c>
      <c r="AL238" s="6">
        <f>AK238*Assumptions!$B$9</f>
        <v>400</v>
      </c>
      <c r="AM238" s="5" t="s">
        <v>60</v>
      </c>
      <c r="AN238" s="6" t="s">
        <v>60</v>
      </c>
      <c r="AP238" s="5" t="s">
        <v>951</v>
      </c>
      <c r="AQ238" s="5">
        <f t="shared" si="28"/>
        <v>0</v>
      </c>
      <c r="AR238" s="5">
        <f>IF(R238&gt;9,Assumptions!$B$18,0)</f>
        <v>0</v>
      </c>
      <c r="AS238" s="5">
        <f>IF(OR(T238="se",T238="s"),Assumptions!$B$19,0)</f>
        <v>0</v>
      </c>
      <c r="AT238" s="5">
        <f>IF(ISBLANK(V238),0,Assumptions!$B$20)</f>
        <v>0</v>
      </c>
      <c r="AU238" s="5">
        <f>IF(W238&gt;0,Assumptions!$B$21,0)</f>
        <v>0</v>
      </c>
      <c r="AV238" s="5">
        <f>IF(OR(COUNT(SEARCH({"ih","ie"},D238)),COUNT(SEARCH({"profile","income","lim","lico","mbm"},O238))),Assumptions!$B$22,0)</f>
        <v>0</v>
      </c>
      <c r="AW238" s="5">
        <f>IF(OR(COUNT(SEARCH({"hsc","ih","sdc"},D238)),COUNT(SEARCH({"profile","dwelling","housing","construction","rooms","owner","rent"},O238))),Assumptions!$B$23,0)</f>
        <v>1</v>
      </c>
      <c r="AX238" s="5">
        <f>IF(OR(COUNT(SEARCH({"ied","ic","evm"},D238)),COUNT(SEARCH({"profile","immigr","birth","visible","citizen","generation"},O238))),1,0)</f>
        <v>0</v>
      </c>
      <c r="AY238" s="5">
        <f>IF(OR(COUNT(SEARCH({"fh","fhm","ms"},D238)),COUNT(SEARCH({"profile","common-law","marital","family","parent","child","same sex","living alone","household size"},O238))),Assumptions!$B$25,0)</f>
        <v>0</v>
      </c>
      <c r="AZ238" s="5">
        <f>IF(OR(COUNT(SEARCH({"as"},D238)),COUNT(SEARCH({"profile","age","elderly","child","senior"},O238))),Assumptions!$B$26,0)</f>
        <v>0</v>
      </c>
    </row>
    <row r="239" spans="1:52" ht="50.1" customHeight="1" x14ac:dyDescent="0.2">
      <c r="A239" s="5">
        <v>250</v>
      </c>
      <c r="B239" s="5">
        <v>8</v>
      </c>
      <c r="C239" s="10" t="s">
        <v>51</v>
      </c>
      <c r="D239" s="10" t="s">
        <v>822</v>
      </c>
      <c r="E239" s="5" t="s">
        <v>743</v>
      </c>
      <c r="F239" s="8">
        <f>IF(IF(AE239="NA",AC239,AE239)&gt;Assumptions!$B$11,0,1)</f>
        <v>1</v>
      </c>
      <c r="G239" s="8">
        <f t="shared" si="23"/>
        <v>0</v>
      </c>
      <c r="H239" s="8">
        <f>IF(IF(AI239="NA",AG239,AI239)&gt;Assumptions!$B$11,0,1)</f>
        <v>1</v>
      </c>
      <c r="I239" s="6">
        <f t="shared" si="24"/>
        <v>800</v>
      </c>
      <c r="J239" s="8">
        <f>IF(IF(AM239="NA",AK239,AM239)&gt;Assumptions!$B$11,0,1)</f>
        <v>1</v>
      </c>
      <c r="K239" s="6">
        <f t="shared" si="25"/>
        <v>1200</v>
      </c>
      <c r="L239" s="5">
        <f t="shared" si="26"/>
        <v>1</v>
      </c>
      <c r="M239" s="5">
        <v>0</v>
      </c>
      <c r="N239" s="34">
        <f t="shared" si="27"/>
        <v>0</v>
      </c>
      <c r="O239" s="10" t="s">
        <v>843</v>
      </c>
      <c r="Q239" s="5" t="s">
        <v>743</v>
      </c>
      <c r="R239" s="9">
        <v>3</v>
      </c>
      <c r="S239" s="9" t="s">
        <v>416</v>
      </c>
      <c r="T239" s="9" t="s">
        <v>57</v>
      </c>
      <c r="X239" s="9" t="s">
        <v>61</v>
      </c>
      <c r="Y239" s="14" t="s">
        <v>935</v>
      </c>
      <c r="Z239" s="7">
        <v>840</v>
      </c>
      <c r="AA239" s="26">
        <f t="shared" si="29"/>
        <v>0</v>
      </c>
      <c r="AB239" s="5" t="s">
        <v>60</v>
      </c>
      <c r="AC239" s="5">
        <f>ROUNDUP(Z239*Assumptions!$B$13/Assumptions!$B$10,0)</f>
        <v>1</v>
      </c>
      <c r="AD239" s="6">
        <f>AC239*Assumptions!$B$9</f>
        <v>400</v>
      </c>
      <c r="AE239" s="5" t="s">
        <v>60</v>
      </c>
      <c r="AF239" s="6" t="s">
        <v>60</v>
      </c>
      <c r="AG239" s="5">
        <f>ROUNDUP(Z239*Assumptions!$B$15/Assumptions!$B$10,0)</f>
        <v>1</v>
      </c>
      <c r="AH239" s="6">
        <f>AG239*Assumptions!$B$9</f>
        <v>400</v>
      </c>
      <c r="AI239" s="5" t="s">
        <v>60</v>
      </c>
      <c r="AJ239" s="6" t="s">
        <v>60</v>
      </c>
      <c r="AK239" s="5">
        <f>ROUNDUP(Z239*Assumptions!$B$16/Assumptions!$B$10,0)</f>
        <v>1</v>
      </c>
      <c r="AL239" s="6">
        <f>AK239*Assumptions!$B$9</f>
        <v>400</v>
      </c>
      <c r="AM239" s="5" t="s">
        <v>60</v>
      </c>
      <c r="AN239" s="6" t="s">
        <v>60</v>
      </c>
      <c r="AQ239" s="5">
        <f t="shared" si="28"/>
        <v>1</v>
      </c>
      <c r="AR239" s="5">
        <f>IF(R239&gt;9,Assumptions!$B$18,0)</f>
        <v>0</v>
      </c>
      <c r="AS239" s="5">
        <f>IF(OR(T239="se",T239="s"),Assumptions!$B$19,0)</f>
        <v>0</v>
      </c>
      <c r="AT239" s="5">
        <f>IF(ISBLANK(V239),0,Assumptions!$B$20)</f>
        <v>0</v>
      </c>
      <c r="AU239" s="5">
        <f>IF(W239&gt;0,Assumptions!$B$21,0)</f>
        <v>0</v>
      </c>
      <c r="AV239" s="5">
        <f>IF(OR(COUNT(SEARCH({"ih","ie"},D239)),COUNT(SEARCH({"profile","income","lim","lico","mbm"},O239))),Assumptions!$B$22,0)</f>
        <v>0</v>
      </c>
      <c r="AW239" s="5">
        <f>IF(OR(COUNT(SEARCH({"hsc","ih","sdc"},D239)),COUNT(SEARCH({"profile","dwelling","housing","construction","rooms","owner","rent"},O239))),Assumptions!$B$23,0)</f>
        <v>1</v>
      </c>
      <c r="AX239" s="5">
        <f>IF(OR(COUNT(SEARCH({"ied","ic","evm"},D239)),COUNT(SEARCH({"profile","immigr","birth","visible","citizen","generation"},O239))),1,0)</f>
        <v>0</v>
      </c>
      <c r="AY239" s="5">
        <f>IF(OR(COUNT(SEARCH({"fh","fhm","ms"},D239)),COUNT(SEARCH({"profile","common-law","marital","family","parent","child","same sex","living alone","household size"},O239))),Assumptions!$B$25,0)</f>
        <v>0</v>
      </c>
      <c r="AZ239" s="5">
        <f>IF(OR(COUNT(SEARCH({"as"},D239)),COUNT(SEARCH({"profile","age","elderly","child","senior"},O239))),Assumptions!$B$26,0)</f>
        <v>0</v>
      </c>
    </row>
    <row r="240" spans="1:52" ht="50.1" customHeight="1" x14ac:dyDescent="0.2">
      <c r="A240" s="5">
        <v>251</v>
      </c>
      <c r="B240" s="5">
        <v>8</v>
      </c>
      <c r="C240" s="10" t="s">
        <v>51</v>
      </c>
      <c r="D240" s="10" t="s">
        <v>822</v>
      </c>
      <c r="E240" s="5" t="s">
        <v>744</v>
      </c>
      <c r="F240" s="8">
        <f>IF(IF(AE240="NA",AC240,AE240)&gt;Assumptions!$B$11,0,1)</f>
        <v>1</v>
      </c>
      <c r="G240" s="8">
        <f t="shared" si="23"/>
        <v>0</v>
      </c>
      <c r="H240" s="8">
        <f>IF(IF(AI240="NA",AG240,AI240)&gt;Assumptions!$B$11,0,1)</f>
        <v>1</v>
      </c>
      <c r="I240" s="6">
        <f t="shared" si="24"/>
        <v>800</v>
      </c>
      <c r="J240" s="8">
        <f>IF(IF(AM240="NA",AK240,AM240)&gt;Assumptions!$B$11,0,1)</f>
        <v>1</v>
      </c>
      <c r="K240" s="6">
        <f t="shared" si="25"/>
        <v>1200</v>
      </c>
      <c r="L240" s="5">
        <f t="shared" si="26"/>
        <v>2</v>
      </c>
      <c r="M240" s="5">
        <v>0</v>
      </c>
      <c r="N240" s="34">
        <f t="shared" si="27"/>
        <v>0</v>
      </c>
      <c r="O240" s="10" t="s">
        <v>844</v>
      </c>
      <c r="Q240" s="5" t="s">
        <v>744</v>
      </c>
      <c r="R240" s="9">
        <v>5</v>
      </c>
      <c r="S240" s="9" t="s">
        <v>416</v>
      </c>
      <c r="T240" s="9" t="s">
        <v>57</v>
      </c>
      <c r="X240" s="9" t="s">
        <v>61</v>
      </c>
      <c r="Y240" s="14" t="s">
        <v>935</v>
      </c>
      <c r="Z240" s="7">
        <v>80</v>
      </c>
      <c r="AA240" s="26">
        <f t="shared" si="29"/>
        <v>0</v>
      </c>
      <c r="AB240" s="5" t="s">
        <v>60</v>
      </c>
      <c r="AC240" s="5">
        <f>ROUNDUP(Z240*Assumptions!$B$13/Assumptions!$B$10,0)</f>
        <v>1</v>
      </c>
      <c r="AD240" s="6">
        <f>AC240*Assumptions!$B$9</f>
        <v>400</v>
      </c>
      <c r="AE240" s="5" t="s">
        <v>60</v>
      </c>
      <c r="AF240" s="6" t="s">
        <v>60</v>
      </c>
      <c r="AG240" s="5">
        <f>ROUNDUP(Z240*Assumptions!$B$15/Assumptions!$B$10,0)</f>
        <v>1</v>
      </c>
      <c r="AH240" s="6">
        <f>AG240*Assumptions!$B$9</f>
        <v>400</v>
      </c>
      <c r="AI240" s="5" t="s">
        <v>60</v>
      </c>
      <c r="AJ240" s="6" t="s">
        <v>60</v>
      </c>
      <c r="AK240" s="5">
        <f>ROUNDUP(Z240*Assumptions!$B$16/Assumptions!$B$10,0)</f>
        <v>1</v>
      </c>
      <c r="AL240" s="6">
        <f>AK240*Assumptions!$B$9</f>
        <v>400</v>
      </c>
      <c r="AM240" s="5" t="s">
        <v>60</v>
      </c>
      <c r="AN240" s="6" t="s">
        <v>60</v>
      </c>
      <c r="AQ240" s="5">
        <f t="shared" si="28"/>
        <v>1</v>
      </c>
      <c r="AR240" s="5">
        <f>IF(R240&gt;9,Assumptions!$B$18,0)</f>
        <v>0</v>
      </c>
      <c r="AS240" s="5">
        <f>IF(OR(T240="se",T240="s"),Assumptions!$B$19,0)</f>
        <v>0</v>
      </c>
      <c r="AT240" s="5">
        <f>IF(ISBLANK(V240),0,Assumptions!$B$20)</f>
        <v>0</v>
      </c>
      <c r="AU240" s="5">
        <f>IF(W240&gt;0,Assumptions!$B$21,0)</f>
        <v>0</v>
      </c>
      <c r="AV240" s="5">
        <f>IF(OR(COUNT(SEARCH({"ih","ie"},D240)),COUNT(SEARCH({"profile","income","lim","lico","mbm"},O240))),Assumptions!$B$22,0)</f>
        <v>0</v>
      </c>
      <c r="AW240" s="5">
        <f>IF(OR(COUNT(SEARCH({"hsc","ih","sdc"},D240)),COUNT(SEARCH({"profile","dwelling","housing","construction","rooms","owner","rent"},O240))),Assumptions!$B$23,0)</f>
        <v>1</v>
      </c>
      <c r="AX240" s="5">
        <f>IF(OR(COUNT(SEARCH({"ied","ic","evm"},D240)),COUNT(SEARCH({"profile","immigr","birth","visible","citizen","generation"},O240))),1,0)</f>
        <v>0</v>
      </c>
      <c r="AY240" s="5">
        <f>IF(OR(COUNT(SEARCH({"fh","fhm","ms"},D240)),COUNT(SEARCH({"profile","common-law","marital","family","parent","child","same sex","living alone","household size"},O240))),Assumptions!$B$25,0)</f>
        <v>0</v>
      </c>
      <c r="AZ240" s="5">
        <f>IF(OR(COUNT(SEARCH({"as"},D240)),COUNT(SEARCH({"profile","age","elderly","child","senior"},O240))),Assumptions!$B$26,0)</f>
        <v>1</v>
      </c>
    </row>
    <row r="241" spans="1:52" ht="50.1" customHeight="1" x14ac:dyDescent="0.2">
      <c r="A241" s="5">
        <v>252</v>
      </c>
      <c r="B241" s="5">
        <v>8</v>
      </c>
      <c r="C241" s="10" t="s">
        <v>51</v>
      </c>
      <c r="D241" s="10" t="s">
        <v>822</v>
      </c>
      <c r="E241" s="5" t="s">
        <v>745</v>
      </c>
      <c r="F241" s="8">
        <f>IF(IF(AE241="NA",AC241,AE241)&gt;Assumptions!$B$11,0,1)</f>
        <v>1</v>
      </c>
      <c r="G241" s="8">
        <f t="shared" si="23"/>
        <v>0</v>
      </c>
      <c r="H241" s="8">
        <f>IF(IF(AI241="NA",AG241,AI241)&gt;Assumptions!$B$11,0,1)</f>
        <v>1</v>
      </c>
      <c r="I241" s="6">
        <f t="shared" si="24"/>
        <v>800</v>
      </c>
      <c r="J241" s="8">
        <f>IF(IF(AM241="NA",AK241,AM241)&gt;Assumptions!$B$11,0,1)</f>
        <v>1</v>
      </c>
      <c r="K241" s="6">
        <f t="shared" si="25"/>
        <v>1200</v>
      </c>
      <c r="L241" s="5">
        <f t="shared" si="26"/>
        <v>2</v>
      </c>
      <c r="M241" s="5">
        <v>0</v>
      </c>
      <c r="N241" s="34">
        <f t="shared" si="27"/>
        <v>0</v>
      </c>
      <c r="O241" s="10" t="s">
        <v>845</v>
      </c>
      <c r="Q241" s="5" t="s">
        <v>745</v>
      </c>
      <c r="R241" s="9">
        <v>8</v>
      </c>
      <c r="S241" s="9" t="s">
        <v>416</v>
      </c>
      <c r="T241" s="9" t="s">
        <v>57</v>
      </c>
      <c r="X241" s="9" t="s">
        <v>61</v>
      </c>
      <c r="Y241" s="14" t="s">
        <v>936</v>
      </c>
      <c r="Z241" s="7">
        <v>1540</v>
      </c>
      <c r="AA241" s="26">
        <f t="shared" si="29"/>
        <v>0</v>
      </c>
      <c r="AB241" s="5" t="s">
        <v>60</v>
      </c>
      <c r="AC241" s="5">
        <f>ROUNDUP(Z241*Assumptions!$B$13/Assumptions!$B$10,0)</f>
        <v>1</v>
      </c>
      <c r="AD241" s="6">
        <f>AC241*Assumptions!$B$9</f>
        <v>400</v>
      </c>
      <c r="AE241" s="5" t="s">
        <v>60</v>
      </c>
      <c r="AF241" s="6" t="s">
        <v>60</v>
      </c>
      <c r="AG241" s="5">
        <f>ROUNDUP(Z241*Assumptions!$B$15/Assumptions!$B$10,0)</f>
        <v>1</v>
      </c>
      <c r="AH241" s="6">
        <f>AG241*Assumptions!$B$9</f>
        <v>400</v>
      </c>
      <c r="AI241" s="5" t="s">
        <v>60</v>
      </c>
      <c r="AJ241" s="6" t="s">
        <v>60</v>
      </c>
      <c r="AK241" s="5">
        <f>ROUNDUP(Z241*Assumptions!$B$16/Assumptions!$B$10,0)</f>
        <v>1</v>
      </c>
      <c r="AL241" s="6">
        <f>AK241*Assumptions!$B$9</f>
        <v>400</v>
      </c>
      <c r="AM241" s="5" t="s">
        <v>60</v>
      </c>
      <c r="AN241" s="6" t="s">
        <v>60</v>
      </c>
      <c r="AQ241" s="5">
        <f t="shared" si="28"/>
        <v>1</v>
      </c>
      <c r="AR241" s="5">
        <f>IF(R241&gt;9,Assumptions!$B$18,0)</f>
        <v>0</v>
      </c>
      <c r="AS241" s="5">
        <f>IF(OR(T241="se",T241="s"),Assumptions!$B$19,0)</f>
        <v>0</v>
      </c>
      <c r="AT241" s="5">
        <f>IF(ISBLANK(V241),0,Assumptions!$B$20)</f>
        <v>0</v>
      </c>
      <c r="AU241" s="5">
        <f>IF(W241&gt;0,Assumptions!$B$21,0)</f>
        <v>0</v>
      </c>
      <c r="AV241" s="5">
        <f>IF(OR(COUNT(SEARCH({"ih","ie"},D241)),COUNT(SEARCH({"profile","income","lim","lico","mbm"},O241))),Assumptions!$B$22,0)</f>
        <v>1</v>
      </c>
      <c r="AW241" s="5">
        <f>IF(OR(COUNT(SEARCH({"hsc","ih","sdc"},D241)),COUNT(SEARCH({"profile","dwelling","housing","construction","rooms","owner","rent"},O241))),Assumptions!$B$23,0)</f>
        <v>1</v>
      </c>
      <c r="AX241" s="5">
        <f>IF(OR(COUNT(SEARCH({"ied","ic","evm"},D241)),COUNT(SEARCH({"profile","immigr","birth","visible","citizen","generation"},O241))),1,0)</f>
        <v>0</v>
      </c>
      <c r="AY241" s="5">
        <f>IF(OR(COUNT(SEARCH({"fh","fhm","ms"},D241)),COUNT(SEARCH({"profile","common-law","marital","family","parent","child","same sex","living alone","household size"},O241))),Assumptions!$B$25,0)</f>
        <v>0</v>
      </c>
      <c r="AZ241" s="5">
        <f>IF(OR(COUNT(SEARCH({"as"},D241)),COUNT(SEARCH({"profile","age","elderly","child","senior"},O241))),Assumptions!$B$26,0)</f>
        <v>0</v>
      </c>
    </row>
    <row r="242" spans="1:52" ht="50.1" customHeight="1" x14ac:dyDescent="0.2">
      <c r="A242" s="5">
        <v>253</v>
      </c>
      <c r="B242" s="5">
        <v>8</v>
      </c>
      <c r="C242" s="10" t="s">
        <v>51</v>
      </c>
      <c r="D242" s="10" t="s">
        <v>822</v>
      </c>
      <c r="E242" s="5" t="s">
        <v>746</v>
      </c>
      <c r="F242" s="8">
        <f>IF(IF(AE242="NA",AC242,AE242)&gt;Assumptions!$B$11,0,1)</f>
        <v>0</v>
      </c>
      <c r="G242" s="8">
        <f t="shared" si="23"/>
        <v>1</v>
      </c>
      <c r="H242" s="8">
        <f>IF(IF(AI242="NA",AG242,AI242)&gt;Assumptions!$B$11,0,1)</f>
        <v>1</v>
      </c>
      <c r="I242" s="6">
        <f t="shared" si="24"/>
        <v>800</v>
      </c>
      <c r="J242" s="8">
        <f>IF(IF(AM242="NA",AK242,AM242)&gt;Assumptions!$B$11,0,1)</f>
        <v>1</v>
      </c>
      <c r="K242" s="6">
        <f t="shared" si="25"/>
        <v>1600</v>
      </c>
      <c r="L242" s="5">
        <f t="shared" si="26"/>
        <v>4</v>
      </c>
      <c r="M242" s="5">
        <v>0</v>
      </c>
      <c r="N242" s="34">
        <f t="shared" si="27"/>
        <v>1</v>
      </c>
      <c r="O242" s="10" t="s">
        <v>846</v>
      </c>
      <c r="Q242" s="5" t="s">
        <v>746</v>
      </c>
      <c r="R242" s="9">
        <v>16</v>
      </c>
      <c r="S242" s="9" t="s">
        <v>416</v>
      </c>
      <c r="T242" s="9" t="s">
        <v>57</v>
      </c>
      <c r="X242" s="9" t="s">
        <v>61</v>
      </c>
      <c r="Y242" s="14" t="s">
        <v>609</v>
      </c>
      <c r="Z242" s="7">
        <v>75264</v>
      </c>
      <c r="AA242" s="26">
        <f t="shared" si="29"/>
        <v>0</v>
      </c>
      <c r="AB242" s="5" t="s">
        <v>60</v>
      </c>
      <c r="AC242" s="5">
        <f>ROUNDUP(Z242*Assumptions!$B$13/Assumptions!$B$10,0)</f>
        <v>9</v>
      </c>
      <c r="AD242" s="6">
        <f>AC242*Assumptions!$B$9</f>
        <v>3600</v>
      </c>
      <c r="AE242" s="5" t="s">
        <v>60</v>
      </c>
      <c r="AF242" s="6" t="s">
        <v>60</v>
      </c>
      <c r="AG242" s="5">
        <f>ROUNDUP(Z242*Assumptions!$B$15/Assumptions!$B$10,0)</f>
        <v>1</v>
      </c>
      <c r="AH242" s="6">
        <f>AG242*Assumptions!$B$9</f>
        <v>400</v>
      </c>
      <c r="AI242" s="5" t="s">
        <v>60</v>
      </c>
      <c r="AJ242" s="6" t="s">
        <v>60</v>
      </c>
      <c r="AK242" s="5">
        <f>ROUNDUP(Z242*Assumptions!$B$16/Assumptions!$B$10,0)</f>
        <v>2</v>
      </c>
      <c r="AL242" s="6">
        <f>AK242*Assumptions!$B$9</f>
        <v>800</v>
      </c>
      <c r="AM242" s="5" t="s">
        <v>60</v>
      </c>
      <c r="AN242" s="6" t="s">
        <v>60</v>
      </c>
      <c r="AQ242" s="5">
        <f t="shared" si="28"/>
        <v>1</v>
      </c>
      <c r="AR242" s="5">
        <f>IF(R242&gt;9,Assumptions!$B$18,0)</f>
        <v>1</v>
      </c>
      <c r="AS242" s="5">
        <f>IF(OR(T242="se",T242="s"),Assumptions!$B$19,0)</f>
        <v>0</v>
      </c>
      <c r="AT242" s="5">
        <f>IF(ISBLANK(V242),0,Assumptions!$B$20)</f>
        <v>0</v>
      </c>
      <c r="AU242" s="5">
        <f>IF(W242&gt;0,Assumptions!$B$21,0)</f>
        <v>0</v>
      </c>
      <c r="AV242" s="5">
        <f>IF(OR(COUNT(SEARCH({"ih","ie"},D242)),COUNT(SEARCH({"profile","income","lim","lico","mbm"},O242))),Assumptions!$B$22,0)</f>
        <v>1</v>
      </c>
      <c r="AW242" s="5">
        <f>IF(OR(COUNT(SEARCH({"hsc","ih","sdc"},D242)),COUNT(SEARCH({"profile","dwelling","housing","construction","rooms","owner","rent"},O242))),Assumptions!$B$23,0)</f>
        <v>1</v>
      </c>
      <c r="AX242" s="5">
        <f>IF(OR(COUNT(SEARCH({"ied","ic","evm"},D242)),COUNT(SEARCH({"profile","immigr","birth","visible","citizen","generation"},O242))),1,0)</f>
        <v>0</v>
      </c>
      <c r="AY242" s="5">
        <f>IF(OR(COUNT(SEARCH({"fh","fhm","ms"},D242)),COUNT(SEARCH({"profile","common-law","marital","family","parent","child","same sex","living alone","household size"},O242))),Assumptions!$B$25,0)</f>
        <v>0</v>
      </c>
      <c r="AZ242" s="5">
        <f>IF(OR(COUNT(SEARCH({"as"},D242)),COUNT(SEARCH({"profile","age","elderly","child","senior"},O242))),Assumptions!$B$26,0)</f>
        <v>1</v>
      </c>
    </row>
    <row r="243" spans="1:52" ht="50.1" customHeight="1" x14ac:dyDescent="0.2">
      <c r="A243" s="5">
        <v>254</v>
      </c>
      <c r="B243" s="5">
        <v>8</v>
      </c>
      <c r="C243" s="10" t="s">
        <v>51</v>
      </c>
      <c r="D243" s="10" t="s">
        <v>822</v>
      </c>
      <c r="E243" s="5" t="s">
        <v>747</v>
      </c>
      <c r="F243" s="8">
        <f>IF(IF(AE243="NA",AC243,AE243)&gt;Assumptions!$B$11,0,1)</f>
        <v>0</v>
      </c>
      <c r="G243" s="8">
        <f t="shared" si="23"/>
        <v>1</v>
      </c>
      <c r="H243" s="8">
        <f>IF(IF(AI243="NA",AG243,AI243)&gt;Assumptions!$B$11,0,1)</f>
        <v>1</v>
      </c>
      <c r="I243" s="6">
        <f t="shared" si="24"/>
        <v>800</v>
      </c>
      <c r="J243" s="8">
        <f>IF(IF(AM243="NA",AK243,AM243)&gt;Assumptions!$B$11,0,1)</f>
        <v>1</v>
      </c>
      <c r="K243" s="6">
        <f t="shared" si="25"/>
        <v>1200</v>
      </c>
      <c r="L243" s="5">
        <f t="shared" si="26"/>
        <v>3</v>
      </c>
      <c r="M243" s="5">
        <v>0</v>
      </c>
      <c r="N243" s="34">
        <f t="shared" si="27"/>
        <v>0</v>
      </c>
      <c r="O243" s="10" t="s">
        <v>847</v>
      </c>
      <c r="Q243" s="5" t="s">
        <v>747</v>
      </c>
      <c r="R243" s="9">
        <v>21</v>
      </c>
      <c r="S243" s="9" t="s">
        <v>416</v>
      </c>
      <c r="T243" s="9" t="s">
        <v>57</v>
      </c>
      <c r="X243" s="9" t="s">
        <v>61</v>
      </c>
      <c r="Y243" s="14" t="s">
        <v>937</v>
      </c>
      <c r="Z243" s="7">
        <v>32032</v>
      </c>
      <c r="AA243" s="26">
        <f t="shared" si="29"/>
        <v>0</v>
      </c>
      <c r="AB243" s="5" t="s">
        <v>60</v>
      </c>
      <c r="AC243" s="5">
        <f>ROUNDUP(Z243*Assumptions!$B$13/Assumptions!$B$10,0)</f>
        <v>4</v>
      </c>
      <c r="AD243" s="6">
        <f>AC243*Assumptions!$B$9</f>
        <v>1600</v>
      </c>
      <c r="AE243" s="5" t="s">
        <v>60</v>
      </c>
      <c r="AF243" s="6" t="s">
        <v>60</v>
      </c>
      <c r="AG243" s="5">
        <f>ROUNDUP(Z243*Assumptions!$B$15/Assumptions!$B$10,0)</f>
        <v>1</v>
      </c>
      <c r="AH243" s="6">
        <f>AG243*Assumptions!$B$9</f>
        <v>400</v>
      </c>
      <c r="AI243" s="5" t="s">
        <v>60</v>
      </c>
      <c r="AJ243" s="6" t="s">
        <v>60</v>
      </c>
      <c r="AK243" s="5">
        <f>ROUNDUP(Z243*Assumptions!$B$16/Assumptions!$B$10,0)</f>
        <v>1</v>
      </c>
      <c r="AL243" s="6">
        <f>AK243*Assumptions!$B$9</f>
        <v>400</v>
      </c>
      <c r="AM243" s="5" t="s">
        <v>60</v>
      </c>
      <c r="AN243" s="6" t="s">
        <v>60</v>
      </c>
      <c r="AQ243" s="5">
        <f t="shared" si="28"/>
        <v>1</v>
      </c>
      <c r="AR243" s="5">
        <f>IF(R243&gt;9,Assumptions!$B$18,0)</f>
        <v>1</v>
      </c>
      <c r="AS243" s="5">
        <f>IF(OR(T243="se",T243="s"),Assumptions!$B$19,0)</f>
        <v>0</v>
      </c>
      <c r="AT243" s="5">
        <f>IF(ISBLANK(V243),0,Assumptions!$B$20)</f>
        <v>0</v>
      </c>
      <c r="AU243" s="5">
        <f>IF(W243&gt;0,Assumptions!$B$21,0)</f>
        <v>0</v>
      </c>
      <c r="AV243" s="5">
        <f>IF(OR(COUNT(SEARCH({"ih","ie"},D243)),COUNT(SEARCH({"profile","income","lim","lico","mbm"},O243))),Assumptions!$B$22,0)</f>
        <v>1</v>
      </c>
      <c r="AW243" s="5">
        <f>IF(OR(COUNT(SEARCH({"hsc","ih","sdc"},D243)),COUNT(SEARCH({"profile","dwelling","housing","construction","rooms","owner","rent"},O243))),Assumptions!$B$23,0)</f>
        <v>1</v>
      </c>
      <c r="AX243" s="5">
        <f>IF(OR(COUNT(SEARCH({"ied","ic","evm"},D243)),COUNT(SEARCH({"profile","immigr","birth","visible","citizen","generation"},O243))),1,0)</f>
        <v>0</v>
      </c>
      <c r="AY243" s="5">
        <f>IF(OR(COUNT(SEARCH({"fh","fhm","ms"},D243)),COUNT(SEARCH({"profile","common-law","marital","family","parent","child","same sex","living alone","household size"},O243))),Assumptions!$B$25,0)</f>
        <v>0</v>
      </c>
      <c r="AZ243" s="5">
        <f>IF(OR(COUNT(SEARCH({"as"},D243)),COUNT(SEARCH({"profile","age","elderly","child","senior"},O243))),Assumptions!$B$26,0)</f>
        <v>0</v>
      </c>
    </row>
    <row r="244" spans="1:52" ht="50.1" customHeight="1" x14ac:dyDescent="0.2">
      <c r="A244" s="5">
        <v>255</v>
      </c>
      <c r="B244" s="5">
        <v>8</v>
      </c>
      <c r="C244" s="10" t="s">
        <v>51</v>
      </c>
      <c r="D244" s="10" t="s">
        <v>824</v>
      </c>
      <c r="E244" s="5" t="s">
        <v>748</v>
      </c>
      <c r="F244" s="8">
        <f>IF(IF(AE244="NA",AC244,AE244)&gt;Assumptions!$B$11,0,1)</f>
        <v>1</v>
      </c>
      <c r="G244" s="8">
        <f t="shared" si="23"/>
        <v>0</v>
      </c>
      <c r="H244" s="8">
        <f>IF(IF(AI244="NA",AG244,AI244)&gt;Assumptions!$B$11,0,1)</f>
        <v>1</v>
      </c>
      <c r="I244" s="6">
        <f t="shared" si="24"/>
        <v>800</v>
      </c>
      <c r="J244" s="8">
        <f>IF(IF(AM244="NA",AK244,AM244)&gt;Assumptions!$B$11,0,1)</f>
        <v>1</v>
      </c>
      <c r="K244" s="6">
        <f t="shared" si="25"/>
        <v>1200</v>
      </c>
      <c r="L244" s="5">
        <f t="shared" si="26"/>
        <v>1</v>
      </c>
      <c r="M244" s="5">
        <v>0</v>
      </c>
      <c r="N244" s="34">
        <f t="shared" si="27"/>
        <v>0</v>
      </c>
      <c r="O244" s="10" t="s">
        <v>848</v>
      </c>
      <c r="Q244" s="5" t="s">
        <v>748</v>
      </c>
      <c r="R244" s="9">
        <v>7</v>
      </c>
      <c r="S244" s="9" t="s">
        <v>416</v>
      </c>
      <c r="T244" s="9" t="s">
        <v>57</v>
      </c>
      <c r="X244" s="9" t="s">
        <v>61</v>
      </c>
      <c r="Y244" s="14" t="s">
        <v>512</v>
      </c>
      <c r="Z244" s="7">
        <v>1332</v>
      </c>
      <c r="AA244" s="26">
        <f t="shared" si="29"/>
        <v>0</v>
      </c>
      <c r="AB244" s="5" t="s">
        <v>60</v>
      </c>
      <c r="AC244" s="5">
        <f>ROUNDUP(Z244*Assumptions!$B$13/Assumptions!$B$10,0)</f>
        <v>1</v>
      </c>
      <c r="AD244" s="6">
        <f>AC244*Assumptions!$B$9</f>
        <v>400</v>
      </c>
      <c r="AE244" s="5" t="s">
        <v>60</v>
      </c>
      <c r="AF244" s="6" t="s">
        <v>60</v>
      </c>
      <c r="AG244" s="5">
        <f>ROUNDUP(Z244*Assumptions!$B$15/Assumptions!$B$10,0)</f>
        <v>1</v>
      </c>
      <c r="AH244" s="6">
        <f>AG244*Assumptions!$B$9</f>
        <v>400</v>
      </c>
      <c r="AI244" s="5" t="s">
        <v>60</v>
      </c>
      <c r="AJ244" s="6" t="s">
        <v>60</v>
      </c>
      <c r="AK244" s="5">
        <f>ROUNDUP(Z244*Assumptions!$B$16/Assumptions!$B$10,0)</f>
        <v>1</v>
      </c>
      <c r="AL244" s="6">
        <f>AK244*Assumptions!$B$9</f>
        <v>400</v>
      </c>
      <c r="AM244" s="5" t="s">
        <v>60</v>
      </c>
      <c r="AN244" s="6" t="s">
        <v>60</v>
      </c>
      <c r="AQ244" s="5">
        <f t="shared" si="28"/>
        <v>1</v>
      </c>
      <c r="AR244" s="5">
        <f>IF(R244&gt;9,Assumptions!$B$18,0)</f>
        <v>0</v>
      </c>
      <c r="AS244" s="5">
        <f>IF(OR(T244="se",T244="s"),Assumptions!$B$19,0)</f>
        <v>0</v>
      </c>
      <c r="AT244" s="5">
        <f>IF(ISBLANK(V244),0,Assumptions!$B$20)</f>
        <v>0</v>
      </c>
      <c r="AU244" s="5">
        <f>IF(W244&gt;0,Assumptions!$B$21,0)</f>
        <v>0</v>
      </c>
      <c r="AV244" s="5">
        <f>IF(OR(COUNT(SEARCH({"ih","ie"},D244)),COUNT(SEARCH({"profile","income","lim","lico","mbm"},O244))),Assumptions!$B$22,0)</f>
        <v>0</v>
      </c>
      <c r="AW244" s="5">
        <f>IF(OR(COUNT(SEARCH({"hsc","ih","sdc"},D244)),COUNT(SEARCH({"profile","dwelling","housing","construction","rooms","owner","rent"},O244))),Assumptions!$B$23,0)</f>
        <v>0</v>
      </c>
      <c r="AX244" s="5">
        <f>IF(OR(COUNT(SEARCH({"ied","ic","evm"},D244)),COUNT(SEARCH({"profile","immigr","birth","visible","citizen","generation"},O244))),1,0)</f>
        <v>0</v>
      </c>
      <c r="AY244" s="5">
        <f>IF(OR(COUNT(SEARCH({"fh","fhm","ms"},D244)),COUNT(SEARCH({"profile","common-law","marital","family","parent","child","same sex","living alone","household size"},O244))),Assumptions!$B$25,0)</f>
        <v>0</v>
      </c>
      <c r="AZ244" s="5">
        <f>IF(OR(COUNT(SEARCH({"as"},D244)),COUNT(SEARCH({"profile","age","elderly","child","senior"},O244))),Assumptions!$B$26,0)</f>
        <v>1</v>
      </c>
    </row>
    <row r="245" spans="1:52" ht="50.1" customHeight="1" x14ac:dyDescent="0.2">
      <c r="A245" s="5">
        <v>256</v>
      </c>
      <c r="B245" s="5">
        <v>8</v>
      </c>
      <c r="C245" s="10" t="s">
        <v>51</v>
      </c>
      <c r="D245" s="10" t="s">
        <v>824</v>
      </c>
      <c r="E245" s="5" t="s">
        <v>749</v>
      </c>
      <c r="F245" s="8">
        <f>IF(IF(AE245="NA",AC245,AE245)&gt;Assumptions!$B$11,0,1)</f>
        <v>1</v>
      </c>
      <c r="G245" s="8">
        <f t="shared" si="23"/>
        <v>0</v>
      </c>
      <c r="H245" s="8">
        <f>IF(IF(AI245="NA",AG245,AI245)&gt;Assumptions!$B$11,0,1)</f>
        <v>1</v>
      </c>
      <c r="I245" s="6">
        <f t="shared" si="24"/>
        <v>800</v>
      </c>
      <c r="J245" s="8">
        <f>IF(IF(AM245="NA",AK245,AM245)&gt;Assumptions!$B$11,0,1)</f>
        <v>1</v>
      </c>
      <c r="K245" s="6">
        <f t="shared" si="25"/>
        <v>1200</v>
      </c>
      <c r="L245" s="5">
        <f t="shared" si="26"/>
        <v>2</v>
      </c>
      <c r="M245" s="5">
        <v>0</v>
      </c>
      <c r="N245" s="34">
        <f t="shared" si="27"/>
        <v>0</v>
      </c>
      <c r="O245" s="10" t="s">
        <v>849</v>
      </c>
      <c r="P245" s="10" t="s">
        <v>723</v>
      </c>
      <c r="Q245" s="5" t="s">
        <v>749</v>
      </c>
      <c r="R245" s="9">
        <v>5</v>
      </c>
      <c r="S245" s="9" t="s">
        <v>416</v>
      </c>
      <c r="T245" s="9" t="s">
        <v>57</v>
      </c>
      <c r="V245" s="9" t="s">
        <v>417</v>
      </c>
      <c r="X245" s="9" t="s">
        <v>61</v>
      </c>
      <c r="Y245" s="14" t="s">
        <v>512</v>
      </c>
      <c r="Z245" s="7">
        <v>1275</v>
      </c>
      <c r="AA245" s="26">
        <f t="shared" si="29"/>
        <v>0</v>
      </c>
      <c r="AB245" s="5" t="s">
        <v>60</v>
      </c>
      <c r="AC245" s="5">
        <f>ROUNDUP(Z245*Assumptions!$B$13/Assumptions!$B$10,0)</f>
        <v>1</v>
      </c>
      <c r="AD245" s="6">
        <f>AC245*Assumptions!$B$9</f>
        <v>400</v>
      </c>
      <c r="AE245" s="5" t="s">
        <v>60</v>
      </c>
      <c r="AF245" s="6" t="s">
        <v>60</v>
      </c>
      <c r="AG245" s="5">
        <f>ROUNDUP(Z245*Assumptions!$B$15/Assumptions!$B$10,0)</f>
        <v>1</v>
      </c>
      <c r="AH245" s="6">
        <f>AG245*Assumptions!$B$9</f>
        <v>400</v>
      </c>
      <c r="AI245" s="5" t="s">
        <v>60</v>
      </c>
      <c r="AJ245" s="6" t="s">
        <v>60</v>
      </c>
      <c r="AK245" s="5">
        <f>ROUNDUP(Z245*Assumptions!$B$16/Assumptions!$B$10,0)</f>
        <v>1</v>
      </c>
      <c r="AL245" s="6">
        <f>AK245*Assumptions!$B$9</f>
        <v>400</v>
      </c>
      <c r="AM245" s="5" t="s">
        <v>60</v>
      </c>
      <c r="AN245" s="6" t="s">
        <v>60</v>
      </c>
      <c r="AQ245" s="5">
        <f t="shared" si="28"/>
        <v>1</v>
      </c>
      <c r="AR245" s="5">
        <f>IF(R245&gt;9,Assumptions!$B$18,0)</f>
        <v>0</v>
      </c>
      <c r="AS245" s="5">
        <f>IF(OR(T245="se",T245="s"),Assumptions!$B$19,0)</f>
        <v>0</v>
      </c>
      <c r="AT245" s="5">
        <f>IF(ISBLANK(V245),0,Assumptions!$B$20)</f>
        <v>1</v>
      </c>
      <c r="AU245" s="5">
        <f>IF(W245&gt;0,Assumptions!$B$21,0)</f>
        <v>0</v>
      </c>
      <c r="AV245" s="5">
        <f>IF(OR(COUNT(SEARCH({"ih","ie"},D245)),COUNT(SEARCH({"profile","income","lim","lico","mbm"},O245))),Assumptions!$B$22,0)</f>
        <v>0</v>
      </c>
      <c r="AW245" s="5">
        <f>IF(OR(COUNT(SEARCH({"hsc","ih","sdc"},D245)),COUNT(SEARCH({"profile","dwelling","housing","construction","rooms","owner","rent"},O245))),Assumptions!$B$23,0)</f>
        <v>0</v>
      </c>
      <c r="AX245" s="5">
        <f>IF(OR(COUNT(SEARCH({"ied","ic","evm"},D245)),COUNT(SEARCH({"profile","immigr","birth","visible","citizen","generation"},O245))),1,0)</f>
        <v>0</v>
      </c>
      <c r="AY245" s="5">
        <f>IF(OR(COUNT(SEARCH({"fh","fhm","ms"},D245)),COUNT(SEARCH({"profile","common-law","marital","family","parent","child","same sex","living alone","household size"},O245))),Assumptions!$B$25,0)</f>
        <v>0</v>
      </c>
      <c r="AZ245" s="5">
        <f>IF(OR(COUNT(SEARCH({"as"},D245)),COUNT(SEARCH({"profile","age","elderly","child","senior"},O245))),Assumptions!$B$26,0)</f>
        <v>1</v>
      </c>
    </row>
    <row r="246" spans="1:52" ht="50.1" customHeight="1" x14ac:dyDescent="0.2">
      <c r="A246" s="5">
        <v>257</v>
      </c>
      <c r="B246" s="5">
        <v>8</v>
      </c>
      <c r="C246" s="10" t="s">
        <v>51</v>
      </c>
      <c r="D246" s="10" t="s">
        <v>824</v>
      </c>
      <c r="E246" s="5" t="s">
        <v>750</v>
      </c>
      <c r="F246" s="8">
        <f>IF(IF(AE246="NA",AC246,AE246)&gt;Assumptions!$B$11,0,1)</f>
        <v>1</v>
      </c>
      <c r="G246" s="8">
        <f t="shared" si="23"/>
        <v>0</v>
      </c>
      <c r="H246" s="8">
        <f>IF(IF(AI246="NA",AG246,AI246)&gt;Assumptions!$B$11,0,1)</f>
        <v>1</v>
      </c>
      <c r="I246" s="6">
        <f t="shared" si="24"/>
        <v>800</v>
      </c>
      <c r="J246" s="8">
        <f>IF(IF(AM246="NA",AK246,AM246)&gt;Assumptions!$B$11,0,1)</f>
        <v>1</v>
      </c>
      <c r="K246" s="6">
        <f t="shared" si="25"/>
        <v>1200</v>
      </c>
      <c r="L246" s="5">
        <f t="shared" si="26"/>
        <v>1</v>
      </c>
      <c r="M246" s="5">
        <v>0</v>
      </c>
      <c r="N246" s="34">
        <f t="shared" si="27"/>
        <v>0</v>
      </c>
      <c r="O246" s="10" t="s">
        <v>850</v>
      </c>
      <c r="Q246" s="5" t="s">
        <v>750</v>
      </c>
      <c r="R246" s="9">
        <v>3</v>
      </c>
      <c r="S246" s="9" t="s">
        <v>416</v>
      </c>
      <c r="T246" s="9" t="s">
        <v>57</v>
      </c>
      <c r="X246" s="9" t="s">
        <v>61</v>
      </c>
      <c r="Y246" s="14" t="s">
        <v>512</v>
      </c>
      <c r="Z246" s="7">
        <v>7497</v>
      </c>
      <c r="AA246" s="26">
        <f t="shared" si="29"/>
        <v>0</v>
      </c>
      <c r="AB246" s="5" t="s">
        <v>60</v>
      </c>
      <c r="AC246" s="5">
        <f>ROUNDUP(Z246*Assumptions!$B$13/Assumptions!$B$10,0)</f>
        <v>1</v>
      </c>
      <c r="AD246" s="6">
        <f>AC246*Assumptions!$B$9</f>
        <v>400</v>
      </c>
      <c r="AE246" s="5" t="s">
        <v>60</v>
      </c>
      <c r="AF246" s="6" t="s">
        <v>60</v>
      </c>
      <c r="AG246" s="5">
        <f>ROUNDUP(Z246*Assumptions!$B$15/Assumptions!$B$10,0)</f>
        <v>1</v>
      </c>
      <c r="AH246" s="6">
        <f>AG246*Assumptions!$B$9</f>
        <v>400</v>
      </c>
      <c r="AI246" s="5" t="s">
        <v>60</v>
      </c>
      <c r="AJ246" s="6" t="s">
        <v>60</v>
      </c>
      <c r="AK246" s="5">
        <f>ROUNDUP(Z246*Assumptions!$B$16/Assumptions!$B$10,0)</f>
        <v>1</v>
      </c>
      <c r="AL246" s="6">
        <f>AK246*Assumptions!$B$9</f>
        <v>400</v>
      </c>
      <c r="AM246" s="5" t="s">
        <v>60</v>
      </c>
      <c r="AN246" s="6" t="s">
        <v>60</v>
      </c>
      <c r="AQ246" s="5">
        <f t="shared" si="28"/>
        <v>1</v>
      </c>
      <c r="AR246" s="5">
        <f>IF(R246&gt;9,Assumptions!$B$18,0)</f>
        <v>0</v>
      </c>
      <c r="AS246" s="5">
        <f>IF(OR(T246="se",T246="s"),Assumptions!$B$19,0)</f>
        <v>0</v>
      </c>
      <c r="AT246" s="5">
        <f>IF(ISBLANK(V246),0,Assumptions!$B$20)</f>
        <v>0</v>
      </c>
      <c r="AU246" s="5">
        <f>IF(W246&gt;0,Assumptions!$B$21,0)</f>
        <v>0</v>
      </c>
      <c r="AV246" s="5">
        <f>IF(OR(COUNT(SEARCH({"ih","ie"},D246)),COUNT(SEARCH({"profile","income","lim","lico","mbm"},O246))),Assumptions!$B$22,0)</f>
        <v>0</v>
      </c>
      <c r="AW246" s="5">
        <f>IF(OR(COUNT(SEARCH({"hsc","ih","sdc"},D246)),COUNT(SEARCH({"profile","dwelling","housing","construction","rooms","owner","rent"},O246))),Assumptions!$B$23,0)</f>
        <v>0</v>
      </c>
      <c r="AX246" s="5">
        <f>IF(OR(COUNT(SEARCH({"ied","ic","evm"},D246)),COUNT(SEARCH({"profile","immigr","birth","visible","citizen","generation"},O246))),1,0)</f>
        <v>0</v>
      </c>
      <c r="AY246" s="5">
        <f>IF(OR(COUNT(SEARCH({"fh","fhm","ms"},D246)),COUNT(SEARCH({"profile","common-law","marital","family","parent","child","same sex","living alone","household size"},O246))),Assumptions!$B$25,0)</f>
        <v>0</v>
      </c>
      <c r="AZ246" s="5">
        <f>IF(OR(COUNT(SEARCH({"as"},D246)),COUNT(SEARCH({"profile","age","elderly","child","senior"},O246))),Assumptions!$B$26,0)</f>
        <v>1</v>
      </c>
    </row>
    <row r="247" spans="1:52" ht="50.1" customHeight="1" x14ac:dyDescent="0.2">
      <c r="A247" s="5">
        <v>258</v>
      </c>
      <c r="B247" s="5">
        <v>8</v>
      </c>
      <c r="C247" s="10" t="s">
        <v>51</v>
      </c>
      <c r="D247" s="10" t="s">
        <v>824</v>
      </c>
      <c r="E247" s="5" t="s">
        <v>751</v>
      </c>
      <c r="F247" s="8">
        <f>IF(IF(AE247="NA",AC247,AE247)&gt;Assumptions!$B$11,0,1)</f>
        <v>1</v>
      </c>
      <c r="G247" s="8">
        <f t="shared" si="23"/>
        <v>0</v>
      </c>
      <c r="H247" s="8">
        <f>IF(IF(AI247="NA",AG247,AI247)&gt;Assumptions!$B$11,0,1)</f>
        <v>1</v>
      </c>
      <c r="I247" s="6">
        <f t="shared" si="24"/>
        <v>800</v>
      </c>
      <c r="J247" s="8">
        <f>IF(IF(AM247="NA",AK247,AM247)&gt;Assumptions!$B$11,0,1)</f>
        <v>1</v>
      </c>
      <c r="K247" s="6">
        <f t="shared" si="25"/>
        <v>1200</v>
      </c>
      <c r="L247" s="5">
        <f t="shared" si="26"/>
        <v>0</v>
      </c>
      <c r="M247" s="5">
        <v>0</v>
      </c>
      <c r="N247" s="34">
        <f t="shared" si="27"/>
        <v>0</v>
      </c>
      <c r="O247" s="10" t="s">
        <v>851</v>
      </c>
      <c r="Q247" s="5" t="s">
        <v>751</v>
      </c>
      <c r="R247" s="9">
        <v>3</v>
      </c>
      <c r="S247" s="9" t="s">
        <v>416</v>
      </c>
      <c r="T247" s="9" t="s">
        <v>57</v>
      </c>
      <c r="U247" s="9">
        <v>373</v>
      </c>
      <c r="X247" s="9" t="s">
        <v>61</v>
      </c>
      <c r="Y247" s="14" t="s">
        <v>938</v>
      </c>
      <c r="Z247" s="7">
        <v>64</v>
      </c>
      <c r="AA247" s="26">
        <f t="shared" si="29"/>
        <v>0</v>
      </c>
      <c r="AB247" s="5" t="s">
        <v>60</v>
      </c>
      <c r="AC247" s="5">
        <f>ROUNDUP(Z247*Assumptions!$B$13/Assumptions!$B$10,0)</f>
        <v>1</v>
      </c>
      <c r="AD247" s="6">
        <f>AC247*Assumptions!$B$9</f>
        <v>400</v>
      </c>
      <c r="AE247" s="5" t="s">
        <v>60</v>
      </c>
      <c r="AF247" s="6" t="s">
        <v>60</v>
      </c>
      <c r="AG247" s="5">
        <f>ROUNDUP(Z247*Assumptions!$B$15/Assumptions!$B$10,0)</f>
        <v>1</v>
      </c>
      <c r="AH247" s="6">
        <f>AG247*Assumptions!$B$9</f>
        <v>400</v>
      </c>
      <c r="AI247" s="5" t="s">
        <v>60</v>
      </c>
      <c r="AJ247" s="6" t="s">
        <v>60</v>
      </c>
      <c r="AK247" s="5">
        <f>ROUNDUP(Z247*Assumptions!$B$16/Assumptions!$B$10,0)</f>
        <v>1</v>
      </c>
      <c r="AL247" s="6">
        <f>AK247*Assumptions!$B$9</f>
        <v>400</v>
      </c>
      <c r="AM247" s="5" t="s">
        <v>60</v>
      </c>
      <c r="AN247" s="6" t="s">
        <v>60</v>
      </c>
      <c r="AQ247" s="5">
        <f t="shared" si="28"/>
        <v>0</v>
      </c>
      <c r="AR247" s="5">
        <f>IF(R247&gt;9,Assumptions!$B$18,0)</f>
        <v>0</v>
      </c>
      <c r="AS247" s="5">
        <f>IF(OR(T247="se",T247="s"),Assumptions!$B$19,0)</f>
        <v>0</v>
      </c>
      <c r="AT247" s="5">
        <f>IF(ISBLANK(V247),0,Assumptions!$B$20)</f>
        <v>0</v>
      </c>
      <c r="AU247" s="5">
        <f>IF(W247&gt;0,Assumptions!$B$21,0)</f>
        <v>0</v>
      </c>
      <c r="AV247" s="5">
        <f>IF(OR(COUNT(SEARCH({"ih","ie"},D247)),COUNT(SEARCH({"profile","income","lim","lico","mbm"},O247))),Assumptions!$B$22,0)</f>
        <v>0</v>
      </c>
      <c r="AW247" s="5">
        <f>IF(OR(COUNT(SEARCH({"hsc","ih","sdc"},D247)),COUNT(SEARCH({"profile","dwelling","housing","construction","rooms","owner","rent"},O247))),Assumptions!$B$23,0)</f>
        <v>0</v>
      </c>
      <c r="AX247" s="5">
        <f>IF(OR(COUNT(SEARCH({"ied","ic","evm"},D247)),COUNT(SEARCH({"profile","immigr","birth","visible","citizen","generation"},O247))),1,0)</f>
        <v>0</v>
      </c>
      <c r="AY247" s="5">
        <f>IF(OR(COUNT(SEARCH({"fh","fhm","ms"},D247)),COUNT(SEARCH({"profile","common-law","marital","family","parent","child","same sex","living alone","household size"},O247))),Assumptions!$B$25,0)</f>
        <v>0</v>
      </c>
      <c r="AZ247" s="5">
        <f>IF(OR(COUNT(SEARCH({"as"},D247)),COUNT(SEARCH({"profile","age","elderly","child","senior"},O247))),Assumptions!$B$26,0)</f>
        <v>0</v>
      </c>
    </row>
    <row r="248" spans="1:52" ht="50.1" customHeight="1" x14ac:dyDescent="0.2">
      <c r="A248" s="5">
        <v>259</v>
      </c>
      <c r="B248" s="5">
        <v>8</v>
      </c>
      <c r="C248" s="10" t="s">
        <v>51</v>
      </c>
      <c r="D248" s="10" t="s">
        <v>824</v>
      </c>
      <c r="E248" s="5" t="s">
        <v>752</v>
      </c>
      <c r="F248" s="8">
        <f>IF(IF(AE248="NA",AC248,AE248)&gt;Assumptions!$B$11,0,1)</f>
        <v>1</v>
      </c>
      <c r="G248" s="8">
        <f t="shared" si="23"/>
        <v>0</v>
      </c>
      <c r="H248" s="8">
        <f>IF(IF(AI248="NA",AG248,AI248)&gt;Assumptions!$B$11,0,1)</f>
        <v>1</v>
      </c>
      <c r="I248" s="6">
        <f t="shared" si="24"/>
        <v>800</v>
      </c>
      <c r="J248" s="8">
        <f>IF(IF(AM248="NA",AK248,AM248)&gt;Assumptions!$B$11,0,1)</f>
        <v>1</v>
      </c>
      <c r="K248" s="6">
        <f t="shared" si="25"/>
        <v>1200</v>
      </c>
      <c r="L248" s="5">
        <f t="shared" si="26"/>
        <v>2</v>
      </c>
      <c r="M248" s="5">
        <v>0</v>
      </c>
      <c r="N248" s="34">
        <f t="shared" si="27"/>
        <v>0</v>
      </c>
      <c r="O248" s="10" t="s">
        <v>852</v>
      </c>
      <c r="Q248" s="5" t="s">
        <v>752</v>
      </c>
      <c r="R248" s="9">
        <v>3</v>
      </c>
      <c r="S248" s="9" t="s">
        <v>416</v>
      </c>
      <c r="T248" s="9" t="s">
        <v>57</v>
      </c>
      <c r="X248" s="9" t="s">
        <v>61</v>
      </c>
      <c r="Y248" s="14" t="s">
        <v>939</v>
      </c>
      <c r="Z248" s="7">
        <v>2560</v>
      </c>
      <c r="AA248" s="26">
        <f t="shared" si="29"/>
        <v>0</v>
      </c>
      <c r="AB248" s="5" t="s">
        <v>60</v>
      </c>
      <c r="AC248" s="5">
        <f>ROUNDUP(Z248*Assumptions!$B$13/Assumptions!$B$10,0)</f>
        <v>1</v>
      </c>
      <c r="AD248" s="6">
        <f>AC248*Assumptions!$B$9</f>
        <v>400</v>
      </c>
      <c r="AE248" s="5" t="s">
        <v>60</v>
      </c>
      <c r="AF248" s="6" t="s">
        <v>60</v>
      </c>
      <c r="AG248" s="5">
        <f>ROUNDUP(Z248*Assumptions!$B$15/Assumptions!$B$10,0)</f>
        <v>1</v>
      </c>
      <c r="AH248" s="6">
        <f>AG248*Assumptions!$B$9</f>
        <v>400</v>
      </c>
      <c r="AI248" s="5" t="s">
        <v>60</v>
      </c>
      <c r="AJ248" s="6" t="s">
        <v>60</v>
      </c>
      <c r="AK248" s="5">
        <f>ROUNDUP(Z248*Assumptions!$B$16/Assumptions!$B$10,0)</f>
        <v>1</v>
      </c>
      <c r="AL248" s="6">
        <f>AK248*Assumptions!$B$9</f>
        <v>400</v>
      </c>
      <c r="AM248" s="5" t="s">
        <v>60</v>
      </c>
      <c r="AN248" s="6" t="s">
        <v>60</v>
      </c>
      <c r="AQ248" s="5">
        <f t="shared" si="28"/>
        <v>1</v>
      </c>
      <c r="AR248" s="5">
        <f>IF(R248&gt;9,Assumptions!$B$18,0)</f>
        <v>0</v>
      </c>
      <c r="AS248" s="5">
        <f>IF(OR(T248="se",T248="s"),Assumptions!$B$19,0)</f>
        <v>0</v>
      </c>
      <c r="AT248" s="5">
        <f>IF(ISBLANK(V248),0,Assumptions!$B$20)</f>
        <v>0</v>
      </c>
      <c r="AU248" s="5">
        <f>IF(W248&gt;0,Assumptions!$B$21,0)</f>
        <v>0</v>
      </c>
      <c r="AV248" s="5">
        <f>IF(OR(COUNT(SEARCH({"ih","ie"},D248)),COUNT(SEARCH({"profile","income","lim","lico","mbm"},O248))),Assumptions!$B$22,0)</f>
        <v>0</v>
      </c>
      <c r="AW248" s="5">
        <f>IF(OR(COUNT(SEARCH({"hsc","ih","sdc"},D248)),COUNT(SEARCH({"profile","dwelling","housing","construction","rooms","owner","rent"},O248))),Assumptions!$B$23,0)</f>
        <v>0</v>
      </c>
      <c r="AX248" s="5">
        <f>IF(OR(COUNT(SEARCH({"ied","ic","evm"},D248)),COUNT(SEARCH({"profile","immigr","birth","visible","citizen","generation"},O248))),1,0)</f>
        <v>0</v>
      </c>
      <c r="AY248" s="5">
        <f>IF(OR(COUNT(SEARCH({"fh","fhm","ms"},D248)),COUNT(SEARCH({"profile","common-law","marital","family","parent","child","same sex","living alone","household size"},O248))),Assumptions!$B$25,0)</f>
        <v>1</v>
      </c>
      <c r="AZ248" s="5">
        <f>IF(OR(COUNT(SEARCH({"as"},D248)),COUNT(SEARCH({"profile","age","elderly","child","senior"},O248))),Assumptions!$B$26,0)</f>
        <v>1</v>
      </c>
    </row>
    <row r="249" spans="1:52" ht="50.1" customHeight="1" x14ac:dyDescent="0.2">
      <c r="A249" s="5">
        <v>263</v>
      </c>
      <c r="B249" s="5">
        <v>8</v>
      </c>
      <c r="C249" s="10" t="s">
        <v>51</v>
      </c>
      <c r="D249" s="10" t="s">
        <v>824</v>
      </c>
      <c r="E249" s="5" t="s">
        <v>753</v>
      </c>
      <c r="F249" s="8">
        <f>IF(IF(AE249="NA",AC249,AE249)&gt;Assumptions!$B$11,0,1)</f>
        <v>0</v>
      </c>
      <c r="G249" s="8">
        <f t="shared" si="23"/>
        <v>1</v>
      </c>
      <c r="H249" s="8">
        <f>IF(IF(AI249="NA",AG249,AI249)&gt;Assumptions!$B$11,0,1)</f>
        <v>1</v>
      </c>
      <c r="I249" s="6">
        <f t="shared" si="24"/>
        <v>1600</v>
      </c>
      <c r="J249" s="8">
        <f>IF(IF(AM249="NA",AK249,AM249)&gt;Assumptions!$B$11,0,1)</f>
        <v>1</v>
      </c>
      <c r="K249" s="6">
        <f t="shared" si="25"/>
        <v>2400</v>
      </c>
      <c r="L249" s="5">
        <f t="shared" si="26"/>
        <v>2</v>
      </c>
      <c r="M249" s="5">
        <v>0</v>
      </c>
      <c r="N249" s="34">
        <f t="shared" si="27"/>
        <v>0</v>
      </c>
      <c r="O249" s="10" t="s">
        <v>853</v>
      </c>
      <c r="P249" s="10" t="s">
        <v>722</v>
      </c>
      <c r="Q249" s="5" t="s">
        <v>753</v>
      </c>
      <c r="R249" s="9">
        <v>3</v>
      </c>
      <c r="S249" s="9" t="s">
        <v>416</v>
      </c>
      <c r="T249" s="9" t="s">
        <v>57</v>
      </c>
      <c r="V249" s="9" t="s">
        <v>417</v>
      </c>
      <c r="X249" s="9" t="s">
        <v>61</v>
      </c>
      <c r="Y249" s="14" t="s">
        <v>611</v>
      </c>
      <c r="Z249" s="7">
        <v>120528</v>
      </c>
      <c r="AA249" s="26">
        <f t="shared" si="29"/>
        <v>0</v>
      </c>
      <c r="AB249" s="5" t="s">
        <v>60</v>
      </c>
      <c r="AC249" s="5">
        <f>ROUNDUP(Z249*Assumptions!$B$13/Assumptions!$B$10,0)</f>
        <v>14</v>
      </c>
      <c r="AD249" s="6">
        <f>AC249*Assumptions!$B$9</f>
        <v>5600</v>
      </c>
      <c r="AE249" s="5" t="s">
        <v>60</v>
      </c>
      <c r="AF249" s="6" t="s">
        <v>60</v>
      </c>
      <c r="AG249" s="5">
        <f>ROUNDUP(Z249*Assumptions!$B$15/Assumptions!$B$10,0)</f>
        <v>2</v>
      </c>
      <c r="AH249" s="6">
        <f>AG249*Assumptions!$B$9</f>
        <v>800</v>
      </c>
      <c r="AI249" s="5" t="s">
        <v>60</v>
      </c>
      <c r="AJ249" s="6" t="s">
        <v>60</v>
      </c>
      <c r="AK249" s="5">
        <f>ROUNDUP(Z249*Assumptions!$B$16/Assumptions!$B$10,0)</f>
        <v>2</v>
      </c>
      <c r="AL249" s="6">
        <f>AK249*Assumptions!$B$9</f>
        <v>800</v>
      </c>
      <c r="AM249" s="5" t="s">
        <v>60</v>
      </c>
      <c r="AN249" s="6" t="s">
        <v>60</v>
      </c>
      <c r="AQ249" s="5">
        <f t="shared" si="28"/>
        <v>1</v>
      </c>
      <c r="AR249" s="5">
        <f>IF(R249&gt;9,Assumptions!$B$18,0)</f>
        <v>0</v>
      </c>
      <c r="AS249" s="5">
        <f>IF(OR(T249="se",T249="s"),Assumptions!$B$19,0)</f>
        <v>0</v>
      </c>
      <c r="AT249" s="5">
        <f>IF(ISBLANK(V249),0,Assumptions!$B$20)</f>
        <v>1</v>
      </c>
      <c r="AU249" s="5">
        <f>IF(W249&gt;0,Assumptions!$B$21,0)</f>
        <v>0</v>
      </c>
      <c r="AV249" s="5">
        <f>IF(OR(COUNT(SEARCH({"ih","ie"},D249)),COUNT(SEARCH({"profile","income","lim","lico","mbm"},O249))),Assumptions!$B$22,0)</f>
        <v>0</v>
      </c>
      <c r="AW249" s="5">
        <f>IF(OR(COUNT(SEARCH({"hsc","ih","sdc"},D249)),COUNT(SEARCH({"profile","dwelling","housing","construction","rooms","owner","rent"},O249))),Assumptions!$B$23,0)</f>
        <v>0</v>
      </c>
      <c r="AX249" s="5">
        <f>IF(OR(COUNT(SEARCH({"ied","ic","evm"},D249)),COUNT(SEARCH({"profile","immigr","birth","visible","citizen","generation"},O249))),1,0)</f>
        <v>0</v>
      </c>
      <c r="AY249" s="5">
        <f>IF(OR(COUNT(SEARCH({"fh","fhm","ms"},D249)),COUNT(SEARCH({"profile","common-law","marital","family","parent","child","same sex","living alone","household size"},O249))),Assumptions!$B$25,0)</f>
        <v>0</v>
      </c>
      <c r="AZ249" s="5">
        <f>IF(OR(COUNT(SEARCH({"as"},D249)),COUNT(SEARCH({"profile","age","elderly","child","senior"},O249))),Assumptions!$B$26,0)</f>
        <v>1</v>
      </c>
    </row>
    <row r="250" spans="1:52" ht="50.1" customHeight="1" x14ac:dyDescent="0.2">
      <c r="A250" s="5">
        <v>264</v>
      </c>
      <c r="B250" s="5">
        <v>8</v>
      </c>
      <c r="C250" s="10" t="s">
        <v>51</v>
      </c>
      <c r="D250" s="10" t="s">
        <v>824</v>
      </c>
      <c r="E250" s="5" t="s">
        <v>754</v>
      </c>
      <c r="F250" s="8">
        <f>IF(IF(AE250="NA",AC250,AE250)&gt;Assumptions!$B$11,0,1)</f>
        <v>0</v>
      </c>
      <c r="G250" s="8">
        <f t="shared" si="23"/>
        <v>1</v>
      </c>
      <c r="H250" s="8">
        <f>IF(IF(AI250="NA",AG250,AI250)&gt;Assumptions!$B$11,0,1)</f>
        <v>1</v>
      </c>
      <c r="I250" s="6">
        <f t="shared" si="24"/>
        <v>800</v>
      </c>
      <c r="J250" s="8">
        <f>IF(IF(AM250="NA",AK250,AM250)&gt;Assumptions!$B$11,0,1)</f>
        <v>1</v>
      </c>
      <c r="K250" s="6">
        <f t="shared" si="25"/>
        <v>1200</v>
      </c>
      <c r="L250" s="5">
        <f t="shared" si="26"/>
        <v>1</v>
      </c>
      <c r="M250" s="5">
        <v>0</v>
      </c>
      <c r="N250" s="34">
        <f t="shared" si="27"/>
        <v>0</v>
      </c>
      <c r="O250" s="10" t="s">
        <v>854</v>
      </c>
      <c r="Q250" s="5" t="s">
        <v>754</v>
      </c>
      <c r="R250" s="9">
        <v>5</v>
      </c>
      <c r="S250" s="9" t="s">
        <v>416</v>
      </c>
      <c r="T250" s="9" t="s">
        <v>57</v>
      </c>
      <c r="X250" s="9" t="s">
        <v>61</v>
      </c>
      <c r="Y250" s="14" t="s">
        <v>611</v>
      </c>
      <c r="Z250" s="7">
        <v>19008</v>
      </c>
      <c r="AA250" s="26">
        <f t="shared" si="29"/>
        <v>0</v>
      </c>
      <c r="AB250" s="5" t="s">
        <v>60</v>
      </c>
      <c r="AC250" s="5">
        <f>ROUNDUP(Z250*Assumptions!$B$13/Assumptions!$B$10,0)</f>
        <v>3</v>
      </c>
      <c r="AD250" s="6">
        <f>AC250*Assumptions!$B$9</f>
        <v>1200</v>
      </c>
      <c r="AE250" s="5" t="s">
        <v>60</v>
      </c>
      <c r="AF250" s="6" t="s">
        <v>60</v>
      </c>
      <c r="AG250" s="5">
        <f>ROUNDUP(Z250*Assumptions!$B$15/Assumptions!$B$10,0)</f>
        <v>1</v>
      </c>
      <c r="AH250" s="6">
        <f>AG250*Assumptions!$B$9</f>
        <v>400</v>
      </c>
      <c r="AI250" s="5" t="s">
        <v>60</v>
      </c>
      <c r="AJ250" s="6" t="s">
        <v>60</v>
      </c>
      <c r="AK250" s="5">
        <f>ROUNDUP(Z250*Assumptions!$B$16/Assumptions!$B$10,0)</f>
        <v>1</v>
      </c>
      <c r="AL250" s="6">
        <f>AK250*Assumptions!$B$9</f>
        <v>400</v>
      </c>
      <c r="AM250" s="5" t="s">
        <v>60</v>
      </c>
      <c r="AN250" s="6" t="s">
        <v>60</v>
      </c>
      <c r="AQ250" s="5">
        <f t="shared" si="28"/>
        <v>1</v>
      </c>
      <c r="AR250" s="5">
        <f>IF(R250&gt;9,Assumptions!$B$18,0)</f>
        <v>0</v>
      </c>
      <c r="AS250" s="5">
        <f>IF(OR(T250="se",T250="s"),Assumptions!$B$19,0)</f>
        <v>0</v>
      </c>
      <c r="AT250" s="5">
        <f>IF(ISBLANK(V250),0,Assumptions!$B$20)</f>
        <v>0</v>
      </c>
      <c r="AU250" s="5">
        <f>IF(W250&gt;0,Assumptions!$B$21,0)</f>
        <v>0</v>
      </c>
      <c r="AV250" s="5">
        <f>IF(OR(COUNT(SEARCH({"ih","ie"},D250)),COUNT(SEARCH({"profile","income","lim","lico","mbm"},O250))),Assumptions!$B$22,0)</f>
        <v>0</v>
      </c>
      <c r="AW250" s="5">
        <f>IF(OR(COUNT(SEARCH({"hsc","ih","sdc"},D250)),COUNT(SEARCH({"profile","dwelling","housing","construction","rooms","owner","rent"},O250))),Assumptions!$B$23,0)</f>
        <v>0</v>
      </c>
      <c r="AX250" s="5">
        <f>IF(OR(COUNT(SEARCH({"ied","ic","evm"},D250)),COUNT(SEARCH({"profile","immigr","birth","visible","citizen","generation"},O250))),1,0)</f>
        <v>0</v>
      </c>
      <c r="AY250" s="5">
        <f>IF(OR(COUNT(SEARCH({"fh","fhm","ms"},D250)),COUNT(SEARCH({"profile","common-law","marital","family","parent","child","same sex","living alone","household size"},O250))),Assumptions!$B$25,0)</f>
        <v>0</v>
      </c>
      <c r="AZ250" s="5">
        <f>IF(OR(COUNT(SEARCH({"as"},D250)),COUNT(SEARCH({"profile","age","elderly","child","senior"},O250))),Assumptions!$B$26,0)</f>
        <v>1</v>
      </c>
    </row>
    <row r="251" spans="1:52" ht="50.1" customHeight="1" x14ac:dyDescent="0.2">
      <c r="A251" s="5">
        <v>265</v>
      </c>
      <c r="B251" s="5">
        <v>8</v>
      </c>
      <c r="C251" s="10" t="s">
        <v>51</v>
      </c>
      <c r="D251" s="10" t="s">
        <v>824</v>
      </c>
      <c r="E251" s="5" t="s">
        <v>755</v>
      </c>
      <c r="F251" s="8">
        <f>IF(IF(AE251="NA",AC251,AE251)&gt;Assumptions!$B$11,0,1)</f>
        <v>0</v>
      </c>
      <c r="G251" s="8">
        <f t="shared" si="23"/>
        <v>1</v>
      </c>
      <c r="H251" s="8">
        <f>IF(IF(AI251="NA",AG251,AI251)&gt;Assumptions!$B$11,0,1)</f>
        <v>1</v>
      </c>
      <c r="I251" s="6">
        <f t="shared" si="24"/>
        <v>800</v>
      </c>
      <c r="J251" s="8">
        <f>IF(IF(AM251="NA",AK251,AM251)&gt;Assumptions!$B$11,0,1)</f>
        <v>1</v>
      </c>
      <c r="K251" s="6">
        <f t="shared" si="25"/>
        <v>1200</v>
      </c>
      <c r="L251" s="5">
        <f t="shared" si="26"/>
        <v>1</v>
      </c>
      <c r="M251" s="5">
        <v>0</v>
      </c>
      <c r="N251" s="34">
        <f t="shared" si="27"/>
        <v>0</v>
      </c>
      <c r="O251" s="10" t="s">
        <v>855</v>
      </c>
      <c r="Q251" s="5" t="s">
        <v>755</v>
      </c>
      <c r="R251" s="9">
        <v>3</v>
      </c>
      <c r="S251" s="9" t="s">
        <v>416</v>
      </c>
      <c r="T251" s="9" t="s">
        <v>57</v>
      </c>
      <c r="X251" s="9" t="s">
        <v>61</v>
      </c>
      <c r="Y251" s="14" t="s">
        <v>611</v>
      </c>
      <c r="Z251" s="7">
        <v>36288</v>
      </c>
      <c r="AA251" s="26">
        <f t="shared" si="29"/>
        <v>0</v>
      </c>
      <c r="AB251" s="5" t="s">
        <v>60</v>
      </c>
      <c r="AC251" s="5">
        <f>ROUNDUP(Z251*Assumptions!$B$13/Assumptions!$B$10,0)</f>
        <v>5</v>
      </c>
      <c r="AD251" s="6">
        <f>AC251*Assumptions!$B$9</f>
        <v>2000</v>
      </c>
      <c r="AE251" s="5" t="s">
        <v>60</v>
      </c>
      <c r="AF251" s="6" t="s">
        <v>60</v>
      </c>
      <c r="AG251" s="5">
        <f>ROUNDUP(Z251*Assumptions!$B$15/Assumptions!$B$10,0)</f>
        <v>1</v>
      </c>
      <c r="AH251" s="6">
        <f>AG251*Assumptions!$B$9</f>
        <v>400</v>
      </c>
      <c r="AI251" s="5" t="s">
        <v>60</v>
      </c>
      <c r="AJ251" s="6" t="s">
        <v>60</v>
      </c>
      <c r="AK251" s="5">
        <f>ROUNDUP(Z251*Assumptions!$B$16/Assumptions!$B$10,0)</f>
        <v>1</v>
      </c>
      <c r="AL251" s="6">
        <f>AK251*Assumptions!$B$9</f>
        <v>400</v>
      </c>
      <c r="AM251" s="5" t="s">
        <v>60</v>
      </c>
      <c r="AN251" s="6" t="s">
        <v>60</v>
      </c>
      <c r="AQ251" s="5">
        <f t="shared" si="28"/>
        <v>1</v>
      </c>
      <c r="AR251" s="5">
        <f>IF(R251&gt;9,Assumptions!$B$18,0)</f>
        <v>0</v>
      </c>
      <c r="AS251" s="5">
        <f>IF(OR(T251="se",T251="s"),Assumptions!$B$19,0)</f>
        <v>0</v>
      </c>
      <c r="AT251" s="5">
        <f>IF(ISBLANK(V251),0,Assumptions!$B$20)</f>
        <v>0</v>
      </c>
      <c r="AU251" s="5">
        <f>IF(W251&gt;0,Assumptions!$B$21,0)</f>
        <v>0</v>
      </c>
      <c r="AV251" s="5">
        <f>IF(OR(COUNT(SEARCH({"ih","ie"},D251)),COUNT(SEARCH({"profile","income","lim","lico","mbm"},O251))),Assumptions!$B$22,0)</f>
        <v>0</v>
      </c>
      <c r="AW251" s="5">
        <f>IF(OR(COUNT(SEARCH({"hsc","ih","sdc"},D251)),COUNT(SEARCH({"profile","dwelling","housing","construction","rooms","owner","rent"},O251))),Assumptions!$B$23,0)</f>
        <v>0</v>
      </c>
      <c r="AX251" s="5">
        <f>IF(OR(COUNT(SEARCH({"ied","ic","evm"},D251)),COUNT(SEARCH({"profile","immigr","birth","visible","citizen","generation"},O251))),1,0)</f>
        <v>0</v>
      </c>
      <c r="AY251" s="5">
        <f>IF(OR(COUNT(SEARCH({"fh","fhm","ms"},D251)),COUNT(SEARCH({"profile","common-law","marital","family","parent","child","same sex","living alone","household size"},O251))),Assumptions!$B$25,0)</f>
        <v>0</v>
      </c>
      <c r="AZ251" s="5">
        <f>IF(OR(COUNT(SEARCH({"as"},D251)),COUNT(SEARCH({"profile","age","elderly","child","senior"},O251))),Assumptions!$B$26,0)</f>
        <v>1</v>
      </c>
    </row>
    <row r="252" spans="1:52" ht="50.1" customHeight="1" x14ac:dyDescent="0.2">
      <c r="A252" s="5">
        <v>266</v>
      </c>
      <c r="B252" s="5">
        <v>8</v>
      </c>
      <c r="C252" s="10" t="s">
        <v>51</v>
      </c>
      <c r="D252" s="10" t="s">
        <v>824</v>
      </c>
      <c r="E252" s="5" t="s">
        <v>756</v>
      </c>
      <c r="F252" s="8">
        <f>IF(IF(AE252="NA",AC252,AE252)&gt;Assumptions!$B$11,0,1)</f>
        <v>1</v>
      </c>
      <c r="G252" s="8">
        <f t="shared" si="23"/>
        <v>0</v>
      </c>
      <c r="H252" s="8">
        <f>IF(IF(AI252="NA",AG252,AI252)&gt;Assumptions!$B$11,0,1)</f>
        <v>1</v>
      </c>
      <c r="I252" s="6">
        <f t="shared" si="24"/>
        <v>1200</v>
      </c>
      <c r="J252" s="8">
        <f>IF(IF(AM252="NA",AK252,AM252)&gt;Assumptions!$B$11,0,1)</f>
        <v>1</v>
      </c>
      <c r="K252" s="6">
        <f t="shared" si="25"/>
        <v>1600</v>
      </c>
      <c r="L252" s="5">
        <f t="shared" si="26"/>
        <v>1</v>
      </c>
      <c r="M252" s="5">
        <v>0</v>
      </c>
      <c r="N252" s="34">
        <f t="shared" si="27"/>
        <v>0</v>
      </c>
      <c r="O252" s="10" t="s">
        <v>856</v>
      </c>
      <c r="Q252" s="5" t="s">
        <v>756</v>
      </c>
      <c r="R252" s="9">
        <v>3</v>
      </c>
      <c r="S252" s="9" t="s">
        <v>416</v>
      </c>
      <c r="T252" s="9" t="s">
        <v>57</v>
      </c>
      <c r="X252" s="9" t="s">
        <v>61</v>
      </c>
      <c r="Y252" s="14" t="s">
        <v>611</v>
      </c>
      <c r="Z252" s="7">
        <v>13608</v>
      </c>
      <c r="AA252" s="26">
        <f t="shared" si="29"/>
        <v>0</v>
      </c>
      <c r="AB252" s="5" t="s">
        <v>60</v>
      </c>
      <c r="AC252" s="5">
        <f>ROUNDUP(Z252*Assumptions!$B$13/Assumptions!$B$10,0)</f>
        <v>2</v>
      </c>
      <c r="AD252" s="6">
        <f>AC252*Assumptions!$B$9</f>
        <v>800</v>
      </c>
      <c r="AE252" s="5" t="s">
        <v>60</v>
      </c>
      <c r="AF252" s="6" t="s">
        <v>60</v>
      </c>
      <c r="AG252" s="5">
        <f>ROUNDUP(Z252*Assumptions!$B$15/Assumptions!$B$10,0)</f>
        <v>1</v>
      </c>
      <c r="AH252" s="6">
        <f>AG252*Assumptions!$B$9</f>
        <v>400</v>
      </c>
      <c r="AI252" s="5" t="s">
        <v>60</v>
      </c>
      <c r="AJ252" s="6" t="s">
        <v>60</v>
      </c>
      <c r="AK252" s="5">
        <f>ROUNDUP(Z252*Assumptions!$B$16/Assumptions!$B$10,0)</f>
        <v>1</v>
      </c>
      <c r="AL252" s="6">
        <f>AK252*Assumptions!$B$9</f>
        <v>400</v>
      </c>
      <c r="AM252" s="5" t="s">
        <v>60</v>
      </c>
      <c r="AN252" s="6" t="s">
        <v>60</v>
      </c>
      <c r="AQ252" s="5">
        <f t="shared" si="28"/>
        <v>1</v>
      </c>
      <c r="AR252" s="5">
        <f>IF(R252&gt;9,Assumptions!$B$18,0)</f>
        <v>0</v>
      </c>
      <c r="AS252" s="5">
        <f>IF(OR(T252="se",T252="s"),Assumptions!$B$19,0)</f>
        <v>0</v>
      </c>
      <c r="AT252" s="5">
        <f>IF(ISBLANK(V252),0,Assumptions!$B$20)</f>
        <v>0</v>
      </c>
      <c r="AU252" s="5">
        <f>IF(W252&gt;0,Assumptions!$B$21,0)</f>
        <v>0</v>
      </c>
      <c r="AV252" s="5">
        <f>IF(OR(COUNT(SEARCH({"ih","ie"},D252)),COUNT(SEARCH({"profile","income","lim","lico","mbm"},O252))),Assumptions!$B$22,0)</f>
        <v>0</v>
      </c>
      <c r="AW252" s="5">
        <f>IF(OR(COUNT(SEARCH({"hsc","ih","sdc"},D252)),COUNT(SEARCH({"profile","dwelling","housing","construction","rooms","owner","rent"},O252))),Assumptions!$B$23,0)</f>
        <v>0</v>
      </c>
      <c r="AX252" s="5">
        <f>IF(OR(COUNT(SEARCH({"ied","ic","evm"},D252)),COUNT(SEARCH({"profile","immigr","birth","visible","citizen","generation"},O252))),1,0)</f>
        <v>0</v>
      </c>
      <c r="AY252" s="5">
        <f>IF(OR(COUNT(SEARCH({"fh","fhm","ms"},D252)),COUNT(SEARCH({"profile","common-law","marital","family","parent","child","same sex","living alone","household size"},O252))),Assumptions!$B$25,0)</f>
        <v>0</v>
      </c>
      <c r="AZ252" s="5">
        <f>IF(OR(COUNT(SEARCH({"as"},D252)),COUNT(SEARCH({"profile","age","elderly","child","senior"},O252))),Assumptions!$B$26,0)</f>
        <v>1</v>
      </c>
    </row>
    <row r="253" spans="1:52" ht="50.1" customHeight="1" x14ac:dyDescent="0.2">
      <c r="A253" s="5">
        <v>267</v>
      </c>
      <c r="B253" s="5">
        <v>8</v>
      </c>
      <c r="C253" s="10" t="s">
        <v>51</v>
      </c>
      <c r="D253" s="10" t="s">
        <v>824</v>
      </c>
      <c r="E253" s="5" t="s">
        <v>757</v>
      </c>
      <c r="F253" s="8">
        <f>IF(IF(AE253="NA",AC253,AE253)&gt;Assumptions!$B$11,0,1)</f>
        <v>1</v>
      </c>
      <c r="G253" s="8">
        <f t="shared" si="23"/>
        <v>0</v>
      </c>
      <c r="H253" s="8">
        <f>IF(IF(AI253="NA",AG253,AI253)&gt;Assumptions!$B$11,0,1)</f>
        <v>1</v>
      </c>
      <c r="I253" s="6">
        <f t="shared" si="24"/>
        <v>1200</v>
      </c>
      <c r="J253" s="8">
        <f>IF(IF(AM253="NA",AK253,AM253)&gt;Assumptions!$B$11,0,1)</f>
        <v>1</v>
      </c>
      <c r="K253" s="6">
        <f t="shared" si="25"/>
        <v>1600</v>
      </c>
      <c r="L253" s="5">
        <f t="shared" si="26"/>
        <v>1</v>
      </c>
      <c r="M253" s="5">
        <v>0</v>
      </c>
      <c r="N253" s="34">
        <f t="shared" si="27"/>
        <v>0</v>
      </c>
      <c r="O253" s="10" t="s">
        <v>857</v>
      </c>
      <c r="Q253" s="5" t="s">
        <v>757</v>
      </c>
      <c r="R253" s="9">
        <v>3</v>
      </c>
      <c r="S253" s="9" t="s">
        <v>416</v>
      </c>
      <c r="T253" s="9" t="s">
        <v>57</v>
      </c>
      <c r="X253" s="9" t="s">
        <v>61</v>
      </c>
      <c r="Y253" s="14" t="s">
        <v>611</v>
      </c>
      <c r="Z253" s="7">
        <v>12096</v>
      </c>
      <c r="AA253" s="26">
        <f t="shared" si="29"/>
        <v>0</v>
      </c>
      <c r="AB253" s="5" t="s">
        <v>60</v>
      </c>
      <c r="AC253" s="5">
        <f>ROUNDUP(Z253*Assumptions!$B$13/Assumptions!$B$10,0)</f>
        <v>2</v>
      </c>
      <c r="AD253" s="6">
        <f>AC253*Assumptions!$B$9</f>
        <v>800</v>
      </c>
      <c r="AE253" s="5" t="s">
        <v>60</v>
      </c>
      <c r="AF253" s="6" t="s">
        <v>60</v>
      </c>
      <c r="AG253" s="5">
        <f>ROUNDUP(Z253*Assumptions!$B$15/Assumptions!$B$10,0)</f>
        <v>1</v>
      </c>
      <c r="AH253" s="6">
        <f>AG253*Assumptions!$B$9</f>
        <v>400</v>
      </c>
      <c r="AI253" s="5" t="s">
        <v>60</v>
      </c>
      <c r="AJ253" s="6" t="s">
        <v>60</v>
      </c>
      <c r="AK253" s="5">
        <f>ROUNDUP(Z253*Assumptions!$B$16/Assumptions!$B$10,0)</f>
        <v>1</v>
      </c>
      <c r="AL253" s="6">
        <f>AK253*Assumptions!$B$9</f>
        <v>400</v>
      </c>
      <c r="AM253" s="5" t="s">
        <v>60</v>
      </c>
      <c r="AN253" s="6" t="s">
        <v>60</v>
      </c>
      <c r="AQ253" s="5">
        <f t="shared" si="28"/>
        <v>1</v>
      </c>
      <c r="AR253" s="5">
        <f>IF(R253&gt;9,Assumptions!$B$18,0)</f>
        <v>0</v>
      </c>
      <c r="AS253" s="5">
        <f>IF(OR(T253="se",T253="s"),Assumptions!$B$19,0)</f>
        <v>0</v>
      </c>
      <c r="AT253" s="5">
        <f>IF(ISBLANK(V253),0,Assumptions!$B$20)</f>
        <v>0</v>
      </c>
      <c r="AU253" s="5">
        <f>IF(W253&gt;0,Assumptions!$B$21,0)</f>
        <v>0</v>
      </c>
      <c r="AV253" s="5">
        <f>IF(OR(COUNT(SEARCH({"ih","ie"},D253)),COUNT(SEARCH({"profile","income","lim","lico","mbm"},O253))),Assumptions!$B$22,0)</f>
        <v>0</v>
      </c>
      <c r="AW253" s="5">
        <f>IF(OR(COUNT(SEARCH({"hsc","ih","sdc"},D253)),COUNT(SEARCH({"profile","dwelling","housing","construction","rooms","owner","rent"},O253))),Assumptions!$B$23,0)</f>
        <v>0</v>
      </c>
      <c r="AX253" s="5">
        <f>IF(OR(COUNT(SEARCH({"ied","ic","evm"},D253)),COUNT(SEARCH({"profile","immigr","birth","visible","citizen","generation"},O253))),1,0)</f>
        <v>0</v>
      </c>
      <c r="AY253" s="5">
        <f>IF(OR(COUNT(SEARCH({"fh","fhm","ms"},D253)),COUNT(SEARCH({"profile","common-law","marital","family","parent","child","same sex","living alone","household size"},O253))),Assumptions!$B$25,0)</f>
        <v>0</v>
      </c>
      <c r="AZ253" s="5">
        <f>IF(OR(COUNT(SEARCH({"as"},D253)),COUNT(SEARCH({"profile","age","elderly","child","senior"},O253))),Assumptions!$B$26,0)</f>
        <v>1</v>
      </c>
    </row>
    <row r="254" spans="1:52" ht="50.1" customHeight="1" x14ac:dyDescent="0.2">
      <c r="A254" s="5">
        <v>268</v>
      </c>
      <c r="B254" s="5">
        <v>8</v>
      </c>
      <c r="C254" s="10" t="s">
        <v>51</v>
      </c>
      <c r="D254" s="10" t="s">
        <v>824</v>
      </c>
      <c r="E254" s="5" t="s">
        <v>758</v>
      </c>
      <c r="F254" s="8">
        <f>IF(IF(AE254="NA",AC254,AE254)&gt;Assumptions!$B$11,0,1)</f>
        <v>1</v>
      </c>
      <c r="G254" s="8">
        <f t="shared" si="23"/>
        <v>0</v>
      </c>
      <c r="H254" s="8">
        <f>IF(IF(AI254="NA",AG254,AI254)&gt;Assumptions!$B$11,0,1)</f>
        <v>1</v>
      </c>
      <c r="I254" s="6">
        <f t="shared" si="24"/>
        <v>800</v>
      </c>
      <c r="J254" s="8">
        <f>IF(IF(AM254="NA",AK254,AM254)&gt;Assumptions!$B$11,0,1)</f>
        <v>1</v>
      </c>
      <c r="K254" s="6">
        <f t="shared" si="25"/>
        <v>1200</v>
      </c>
      <c r="L254" s="5">
        <f t="shared" si="26"/>
        <v>2</v>
      </c>
      <c r="M254" s="5">
        <v>0</v>
      </c>
      <c r="N254" s="34">
        <f t="shared" si="27"/>
        <v>0</v>
      </c>
      <c r="O254" s="10" t="s">
        <v>858</v>
      </c>
      <c r="Q254" s="5" t="s">
        <v>758</v>
      </c>
      <c r="R254" s="9">
        <v>3</v>
      </c>
      <c r="S254" s="9" t="s">
        <v>416</v>
      </c>
      <c r="T254" s="9" t="s">
        <v>57</v>
      </c>
      <c r="X254" s="9" t="s">
        <v>61</v>
      </c>
      <c r="Y254" s="14" t="s">
        <v>612</v>
      </c>
      <c r="Z254" s="7">
        <v>256</v>
      </c>
      <c r="AA254" s="26">
        <f t="shared" si="29"/>
        <v>0</v>
      </c>
      <c r="AB254" s="5" t="s">
        <v>60</v>
      </c>
      <c r="AC254" s="5">
        <f>ROUNDUP(Z254*Assumptions!$B$13/Assumptions!$B$10,0)</f>
        <v>1</v>
      </c>
      <c r="AD254" s="6">
        <f>AC254*Assumptions!$B$9</f>
        <v>400</v>
      </c>
      <c r="AE254" s="5" t="s">
        <v>60</v>
      </c>
      <c r="AF254" s="6" t="s">
        <v>60</v>
      </c>
      <c r="AG254" s="5">
        <f>ROUNDUP(Z254*Assumptions!$B$15/Assumptions!$B$10,0)</f>
        <v>1</v>
      </c>
      <c r="AH254" s="6">
        <f>AG254*Assumptions!$B$9</f>
        <v>400</v>
      </c>
      <c r="AI254" s="5" t="s">
        <v>60</v>
      </c>
      <c r="AJ254" s="6" t="s">
        <v>60</v>
      </c>
      <c r="AK254" s="5">
        <f>ROUNDUP(Z254*Assumptions!$B$16/Assumptions!$B$10,0)</f>
        <v>1</v>
      </c>
      <c r="AL254" s="6">
        <f>AK254*Assumptions!$B$9</f>
        <v>400</v>
      </c>
      <c r="AM254" s="5" t="s">
        <v>60</v>
      </c>
      <c r="AN254" s="6" t="s">
        <v>60</v>
      </c>
      <c r="AQ254" s="5">
        <f t="shared" si="28"/>
        <v>1</v>
      </c>
      <c r="AR254" s="5">
        <f>IF(R254&gt;9,Assumptions!$B$18,0)</f>
        <v>0</v>
      </c>
      <c r="AS254" s="5">
        <f>IF(OR(T254="se",T254="s"),Assumptions!$B$19,0)</f>
        <v>0</v>
      </c>
      <c r="AT254" s="5">
        <f>IF(ISBLANK(V254),0,Assumptions!$B$20)</f>
        <v>0</v>
      </c>
      <c r="AU254" s="5">
        <f>IF(W254&gt;0,Assumptions!$B$21,0)</f>
        <v>0</v>
      </c>
      <c r="AV254" s="5">
        <f>IF(OR(COUNT(SEARCH({"ih","ie"},D254)),COUNT(SEARCH({"profile","income","lim","lico","mbm"},O254))),Assumptions!$B$22,0)</f>
        <v>0</v>
      </c>
      <c r="AW254" s="5">
        <f>IF(OR(COUNT(SEARCH({"hsc","ih","sdc"},D254)),COUNT(SEARCH({"profile","dwelling","housing","construction","rooms","owner","rent"},O254))),Assumptions!$B$23,0)</f>
        <v>0</v>
      </c>
      <c r="AX254" s="5">
        <f>IF(OR(COUNT(SEARCH({"ied","ic","evm"},D254)),COUNT(SEARCH({"profile","immigr","birth","visible","citizen","generation"},O254))),1,0)</f>
        <v>1</v>
      </c>
      <c r="AY254" s="5">
        <f>IF(OR(COUNT(SEARCH({"fh","fhm","ms"},D254)),COUNT(SEARCH({"profile","common-law","marital","family","parent","child","same sex","living alone","household size"},O254))),Assumptions!$B$25,0)</f>
        <v>0</v>
      </c>
      <c r="AZ254" s="5">
        <f>IF(OR(COUNT(SEARCH({"as"},D254)),COUNT(SEARCH({"profile","age","elderly","child","senior"},O254))),Assumptions!$B$26,0)</f>
        <v>1</v>
      </c>
    </row>
    <row r="255" spans="1:52" ht="50.1" customHeight="1" x14ac:dyDescent="0.2">
      <c r="A255" s="5">
        <v>269</v>
      </c>
      <c r="B255" s="5">
        <v>8</v>
      </c>
      <c r="C255" s="10" t="s">
        <v>51</v>
      </c>
      <c r="D255" s="10" t="s">
        <v>824</v>
      </c>
      <c r="E255" s="5" t="s">
        <v>759</v>
      </c>
      <c r="F255" s="8">
        <f>IF(IF(AE255="NA",AC255,AE255)&gt;Assumptions!$B$11,0,1)</f>
        <v>1</v>
      </c>
      <c r="G255" s="8">
        <f t="shared" si="23"/>
        <v>0</v>
      </c>
      <c r="H255" s="8">
        <f>IF(IF(AI255="NA",AG255,AI255)&gt;Assumptions!$B$11,0,1)</f>
        <v>1</v>
      </c>
      <c r="I255" s="6">
        <f t="shared" si="24"/>
        <v>800</v>
      </c>
      <c r="J255" s="8">
        <f>IF(IF(AM255="NA",AK255,AM255)&gt;Assumptions!$B$11,0,1)</f>
        <v>1</v>
      </c>
      <c r="K255" s="6">
        <f t="shared" si="25"/>
        <v>1200</v>
      </c>
      <c r="L255" s="5">
        <f t="shared" si="26"/>
        <v>2</v>
      </c>
      <c r="M255" s="5">
        <v>0</v>
      </c>
      <c r="N255" s="34">
        <f t="shared" si="27"/>
        <v>0</v>
      </c>
      <c r="O255" s="10" t="s">
        <v>859</v>
      </c>
      <c r="Q255" s="5" t="s">
        <v>759</v>
      </c>
      <c r="R255" s="9">
        <v>3</v>
      </c>
      <c r="S255" s="9" t="s">
        <v>416</v>
      </c>
      <c r="T255" s="9" t="s">
        <v>57</v>
      </c>
      <c r="X255" s="9" t="s">
        <v>61</v>
      </c>
      <c r="Y255" s="14" t="s">
        <v>940</v>
      </c>
      <c r="Z255" s="7">
        <v>2560</v>
      </c>
      <c r="AA255" s="26">
        <f t="shared" si="29"/>
        <v>0</v>
      </c>
      <c r="AB255" s="5" t="s">
        <v>60</v>
      </c>
      <c r="AC255" s="5">
        <f>ROUNDUP(Z255*Assumptions!$B$13/Assumptions!$B$10,0)</f>
        <v>1</v>
      </c>
      <c r="AD255" s="6">
        <f>AC255*Assumptions!$B$9</f>
        <v>400</v>
      </c>
      <c r="AE255" s="5" t="s">
        <v>60</v>
      </c>
      <c r="AF255" s="6" t="s">
        <v>60</v>
      </c>
      <c r="AG255" s="5">
        <f>ROUNDUP(Z255*Assumptions!$B$15/Assumptions!$B$10,0)</f>
        <v>1</v>
      </c>
      <c r="AH255" s="6">
        <f>AG255*Assumptions!$B$9</f>
        <v>400</v>
      </c>
      <c r="AI255" s="5" t="s">
        <v>60</v>
      </c>
      <c r="AJ255" s="6" t="s">
        <v>60</v>
      </c>
      <c r="AK255" s="5">
        <f>ROUNDUP(Z255*Assumptions!$B$16/Assumptions!$B$10,0)</f>
        <v>1</v>
      </c>
      <c r="AL255" s="6">
        <f>AK255*Assumptions!$B$9</f>
        <v>400</v>
      </c>
      <c r="AM255" s="5" t="s">
        <v>60</v>
      </c>
      <c r="AN255" s="6" t="s">
        <v>60</v>
      </c>
      <c r="AQ255" s="5">
        <f t="shared" si="28"/>
        <v>1</v>
      </c>
      <c r="AR255" s="5">
        <f>IF(R255&gt;9,Assumptions!$B$18,0)</f>
        <v>0</v>
      </c>
      <c r="AS255" s="5">
        <f>IF(OR(T255="se",T255="s"),Assumptions!$B$19,0)</f>
        <v>0</v>
      </c>
      <c r="AT255" s="5">
        <f>IF(ISBLANK(V255),0,Assumptions!$B$20)</f>
        <v>0</v>
      </c>
      <c r="AU255" s="5">
        <f>IF(W255&gt;0,Assumptions!$B$21,0)</f>
        <v>0</v>
      </c>
      <c r="AV255" s="5">
        <f>IF(OR(COUNT(SEARCH({"ih","ie"},D255)),COUNT(SEARCH({"profile","income","lim","lico","mbm"},O255))),Assumptions!$B$22,0)</f>
        <v>0</v>
      </c>
      <c r="AW255" s="5">
        <f>IF(OR(COUNT(SEARCH({"hsc","ih","sdc"},D255)),COUNT(SEARCH({"profile","dwelling","housing","construction","rooms","owner","rent"},O255))),Assumptions!$B$23,0)</f>
        <v>0</v>
      </c>
      <c r="AX255" s="5">
        <f>IF(OR(COUNT(SEARCH({"ied","ic","evm"},D255)),COUNT(SEARCH({"profile","immigr","birth","visible","citizen","generation"},O255))),1,0)</f>
        <v>0</v>
      </c>
      <c r="AY255" s="5">
        <f>IF(OR(COUNT(SEARCH({"fh","fhm","ms"},D255)),COUNT(SEARCH({"profile","common-law","marital","family","parent","child","same sex","living alone","household size"},O255))),Assumptions!$B$25,0)</f>
        <v>1</v>
      </c>
      <c r="AZ255" s="5">
        <f>IF(OR(COUNT(SEARCH({"as"},D255)),COUNT(SEARCH({"profile","age","elderly","child","senior"},O255))),Assumptions!$B$26,0)</f>
        <v>1</v>
      </c>
    </row>
    <row r="256" spans="1:52" ht="50.1" customHeight="1" x14ac:dyDescent="0.2">
      <c r="A256" s="5">
        <v>270</v>
      </c>
      <c r="B256" s="5">
        <v>8</v>
      </c>
      <c r="C256" s="10" t="s">
        <v>51</v>
      </c>
      <c r="D256" s="10" t="s">
        <v>139</v>
      </c>
      <c r="E256" s="5" t="s">
        <v>760</v>
      </c>
      <c r="F256" s="8">
        <f>IF(IF(AE256="NA",AC256,AE256)&gt;Assumptions!$B$11,0,1)</f>
        <v>1</v>
      </c>
      <c r="G256" s="8">
        <f t="shared" si="23"/>
        <v>0</v>
      </c>
      <c r="H256" s="8">
        <f>IF(IF(AI256="NA",AG256,AI256)&gt;Assumptions!$B$11,0,1)</f>
        <v>1</v>
      </c>
      <c r="I256" s="6">
        <f t="shared" si="24"/>
        <v>800</v>
      </c>
      <c r="J256" s="8">
        <f>IF(IF(AM256="NA",AK256,AM256)&gt;Assumptions!$B$11,0,1)</f>
        <v>1</v>
      </c>
      <c r="K256" s="6">
        <f t="shared" si="25"/>
        <v>1200</v>
      </c>
      <c r="L256" s="5">
        <f t="shared" si="26"/>
        <v>0</v>
      </c>
      <c r="M256" s="5">
        <v>0</v>
      </c>
      <c r="N256" s="34">
        <f t="shared" si="27"/>
        <v>0</v>
      </c>
      <c r="O256" s="10" t="s">
        <v>860</v>
      </c>
      <c r="Q256" s="5" t="s">
        <v>760</v>
      </c>
      <c r="R256" s="9">
        <v>6</v>
      </c>
      <c r="S256" s="9" t="s">
        <v>416</v>
      </c>
      <c r="T256" s="9" t="s">
        <v>57</v>
      </c>
      <c r="U256" s="9">
        <v>49</v>
      </c>
      <c r="X256" s="9" t="s">
        <v>61</v>
      </c>
      <c r="Y256" s="14" t="s">
        <v>614</v>
      </c>
      <c r="Z256" s="7">
        <v>3456</v>
      </c>
      <c r="AA256" s="26">
        <f t="shared" si="29"/>
        <v>0</v>
      </c>
      <c r="AB256" s="5" t="s">
        <v>60</v>
      </c>
      <c r="AC256" s="5">
        <f>ROUNDUP(Z256*Assumptions!$B$13/Assumptions!$B$10,0)</f>
        <v>1</v>
      </c>
      <c r="AD256" s="6">
        <f>AC256*Assumptions!$B$9</f>
        <v>400</v>
      </c>
      <c r="AE256" s="5" t="s">
        <v>60</v>
      </c>
      <c r="AF256" s="6" t="s">
        <v>60</v>
      </c>
      <c r="AG256" s="5">
        <f>ROUNDUP(Z256*Assumptions!$B$15/Assumptions!$B$10,0)</f>
        <v>1</v>
      </c>
      <c r="AH256" s="6">
        <f>AG256*Assumptions!$B$9</f>
        <v>400</v>
      </c>
      <c r="AI256" s="5" t="s">
        <v>60</v>
      </c>
      <c r="AJ256" s="6" t="s">
        <v>60</v>
      </c>
      <c r="AK256" s="5">
        <f>ROUNDUP(Z256*Assumptions!$B$16/Assumptions!$B$10,0)</f>
        <v>1</v>
      </c>
      <c r="AL256" s="6">
        <f>AK256*Assumptions!$B$9</f>
        <v>400</v>
      </c>
      <c r="AM256" s="5" t="s">
        <v>60</v>
      </c>
      <c r="AN256" s="6" t="s">
        <v>60</v>
      </c>
      <c r="AQ256" s="5">
        <f t="shared" si="28"/>
        <v>0</v>
      </c>
      <c r="AR256" s="5">
        <f>IF(R256&gt;9,Assumptions!$B$18,0)</f>
        <v>0</v>
      </c>
      <c r="AS256" s="5">
        <f>IF(OR(T256="se",T256="s"),Assumptions!$B$19,0)</f>
        <v>0</v>
      </c>
      <c r="AT256" s="5">
        <f>IF(ISBLANK(V256),0,Assumptions!$B$20)</f>
        <v>0</v>
      </c>
      <c r="AU256" s="5">
        <f>IF(W256&gt;0,Assumptions!$B$21,0)</f>
        <v>0</v>
      </c>
      <c r="AV256" s="5">
        <f>IF(OR(COUNT(SEARCH({"ih","ie"},D256)),COUNT(SEARCH({"profile","income","lim","lico","mbm"},O256))),Assumptions!$B$22,0)</f>
        <v>0</v>
      </c>
      <c r="AW256" s="5">
        <f>IF(OR(COUNT(SEARCH({"hsc","ih","sdc"},D256)),COUNT(SEARCH({"profile","dwelling","housing","construction","rooms","owner","rent"},O256))),Assumptions!$B$23,0)</f>
        <v>0</v>
      </c>
      <c r="AX256" s="5">
        <f>IF(OR(COUNT(SEARCH({"ied","ic","evm"},D256)),COUNT(SEARCH({"profile","immigr","birth","visible","citizen","generation"},O256))),1,0)</f>
        <v>0</v>
      </c>
      <c r="AY256" s="5">
        <f>IF(OR(COUNT(SEARCH({"fh","fhm","ms"},D256)),COUNT(SEARCH({"profile","common-law","marital","family","parent","child","same sex","living alone","household size"},O256))),Assumptions!$B$25,0)</f>
        <v>0</v>
      </c>
      <c r="AZ256" s="5">
        <f>IF(OR(COUNT(SEARCH({"as"},D256)),COUNT(SEARCH({"profile","age","elderly","child","senior"},O256))),Assumptions!$B$26,0)</f>
        <v>1</v>
      </c>
    </row>
    <row r="257" spans="1:52" ht="50.1" customHeight="1" x14ac:dyDescent="0.2">
      <c r="A257" s="5">
        <v>271</v>
      </c>
      <c r="B257" s="5">
        <v>8</v>
      </c>
      <c r="C257" s="10" t="s">
        <v>51</v>
      </c>
      <c r="D257" s="10" t="s">
        <v>139</v>
      </c>
      <c r="E257" s="5" t="s">
        <v>761</v>
      </c>
      <c r="F257" s="8">
        <f>IF(IF(AE257="NA",AC257,AE257)&gt;Assumptions!$B$11,0,1)</f>
        <v>1</v>
      </c>
      <c r="G257" s="8">
        <f t="shared" ref="G257:G320" si="30">IF(AND(F257=0,H257=1),1,0)</f>
        <v>0</v>
      </c>
      <c r="H257" s="8">
        <f>IF(IF(AI257="NA",AG257,AI257)&gt;Assumptions!$B$11,0,1)</f>
        <v>1</v>
      </c>
      <c r="I257" s="6">
        <f t="shared" si="24"/>
        <v>800</v>
      </c>
      <c r="J257" s="8">
        <f>IF(IF(AM257="NA",AK257,AM257)&gt;Assumptions!$B$11,0,1)</f>
        <v>1</v>
      </c>
      <c r="K257" s="6">
        <f t="shared" si="25"/>
        <v>1200</v>
      </c>
      <c r="L257" s="5">
        <f t="shared" si="26"/>
        <v>0</v>
      </c>
      <c r="M257" s="5">
        <v>0</v>
      </c>
      <c r="N257" s="34">
        <f t="shared" si="27"/>
        <v>0</v>
      </c>
      <c r="O257" s="10" t="s">
        <v>861</v>
      </c>
      <c r="Q257" s="5" t="s">
        <v>761</v>
      </c>
      <c r="R257" s="9">
        <v>9</v>
      </c>
      <c r="S257" s="9" t="s">
        <v>416</v>
      </c>
      <c r="T257" s="9" t="s">
        <v>57</v>
      </c>
      <c r="U257" s="9">
        <v>49</v>
      </c>
      <c r="X257" s="9" t="s">
        <v>61</v>
      </c>
      <c r="Y257" s="14" t="s">
        <v>614</v>
      </c>
      <c r="Z257" s="7">
        <v>7776</v>
      </c>
      <c r="AA257" s="26">
        <f t="shared" si="29"/>
        <v>0</v>
      </c>
      <c r="AB257" s="5" t="s">
        <v>60</v>
      </c>
      <c r="AC257" s="5">
        <f>ROUNDUP(Z257*Assumptions!$B$13/Assumptions!$B$10,0)</f>
        <v>1</v>
      </c>
      <c r="AD257" s="6">
        <f>AC257*Assumptions!$B$9</f>
        <v>400</v>
      </c>
      <c r="AE257" s="5" t="s">
        <v>60</v>
      </c>
      <c r="AF257" s="6" t="s">
        <v>60</v>
      </c>
      <c r="AG257" s="5">
        <f>ROUNDUP(Z257*Assumptions!$B$15/Assumptions!$B$10,0)</f>
        <v>1</v>
      </c>
      <c r="AH257" s="6">
        <f>AG257*Assumptions!$B$9</f>
        <v>400</v>
      </c>
      <c r="AI257" s="5" t="s">
        <v>60</v>
      </c>
      <c r="AJ257" s="6" t="s">
        <v>60</v>
      </c>
      <c r="AK257" s="5">
        <f>ROUNDUP(Z257*Assumptions!$B$16/Assumptions!$B$10,0)</f>
        <v>1</v>
      </c>
      <c r="AL257" s="6">
        <f>AK257*Assumptions!$B$9</f>
        <v>400</v>
      </c>
      <c r="AM257" s="5" t="s">
        <v>60</v>
      </c>
      <c r="AN257" s="6" t="s">
        <v>60</v>
      </c>
      <c r="AQ257" s="5">
        <f t="shared" si="28"/>
        <v>0</v>
      </c>
      <c r="AR257" s="5">
        <f>IF(R257&gt;9,Assumptions!$B$18,0)</f>
        <v>0</v>
      </c>
      <c r="AS257" s="5">
        <f>IF(OR(T257="se",T257="s"),Assumptions!$B$19,0)</f>
        <v>0</v>
      </c>
      <c r="AT257" s="5">
        <f>IF(ISBLANK(V257),0,Assumptions!$B$20)</f>
        <v>0</v>
      </c>
      <c r="AU257" s="5">
        <f>IF(W257&gt;0,Assumptions!$B$21,0)</f>
        <v>0</v>
      </c>
      <c r="AV257" s="5">
        <f>IF(OR(COUNT(SEARCH({"ih","ie"},D257)),COUNT(SEARCH({"profile","income","lim","lico","mbm"},O257))),Assumptions!$B$22,0)</f>
        <v>0</v>
      </c>
      <c r="AW257" s="5">
        <f>IF(OR(COUNT(SEARCH({"hsc","ih","sdc"},D257)),COUNT(SEARCH({"profile","dwelling","housing","construction","rooms","owner","rent"},O257))),Assumptions!$B$23,0)</f>
        <v>0</v>
      </c>
      <c r="AX257" s="5">
        <f>IF(OR(COUNT(SEARCH({"ied","ic","evm"},D257)),COUNT(SEARCH({"profile","immigr","birth","visible","citizen","generation"},O257))),1,0)</f>
        <v>0</v>
      </c>
      <c r="AY257" s="5">
        <f>IF(OR(COUNT(SEARCH({"fh","fhm","ms"},D257)),COUNT(SEARCH({"profile","common-law","marital","family","parent","child","same sex","living alone","household size"},O257))),Assumptions!$B$25,0)</f>
        <v>1</v>
      </c>
      <c r="AZ257" s="5">
        <f>IF(OR(COUNT(SEARCH({"as"},D257)),COUNT(SEARCH({"profile","age","elderly","child","senior"},O257))),Assumptions!$B$26,0)</f>
        <v>1</v>
      </c>
    </row>
    <row r="258" spans="1:52" ht="50.1" customHeight="1" x14ac:dyDescent="0.2">
      <c r="A258" s="5">
        <v>272</v>
      </c>
      <c r="B258" s="5">
        <v>8</v>
      </c>
      <c r="C258" s="10" t="s">
        <v>51</v>
      </c>
      <c r="D258" s="10" t="s">
        <v>139</v>
      </c>
      <c r="E258" s="5" t="s">
        <v>153</v>
      </c>
      <c r="F258" s="8">
        <f>IF(IF(AE258="NA",AC258,AE258)&gt;Assumptions!$B$11,0,1)</f>
        <v>1</v>
      </c>
      <c r="G258" s="8">
        <f t="shared" si="30"/>
        <v>0</v>
      </c>
      <c r="H258" s="8">
        <f>IF(IF(AI258="NA",AG258,AI258)&gt;Assumptions!$B$11,0,1)</f>
        <v>1</v>
      </c>
      <c r="I258" s="6">
        <f t="shared" si="24"/>
        <v>800</v>
      </c>
      <c r="J258" s="8">
        <f>IF(IF(AM258="NA",AK258,AM258)&gt;Assumptions!$B$11,0,1)</f>
        <v>1</v>
      </c>
      <c r="K258" s="6">
        <f t="shared" si="25"/>
        <v>1200</v>
      </c>
      <c r="L258" s="5">
        <f t="shared" si="26"/>
        <v>0</v>
      </c>
      <c r="M258" s="5">
        <v>0</v>
      </c>
      <c r="N258" s="34">
        <f t="shared" si="27"/>
        <v>0</v>
      </c>
      <c r="O258" s="10" t="s">
        <v>862</v>
      </c>
      <c r="Q258" s="5" t="s">
        <v>153</v>
      </c>
      <c r="R258" s="9">
        <v>2</v>
      </c>
      <c r="S258" s="9" t="s">
        <v>416</v>
      </c>
      <c r="T258" s="9" t="s">
        <v>57</v>
      </c>
      <c r="U258" s="9">
        <v>54</v>
      </c>
      <c r="X258" s="9" t="s">
        <v>61</v>
      </c>
      <c r="Y258" s="14" t="s">
        <v>941</v>
      </c>
      <c r="Z258" s="7">
        <v>5376</v>
      </c>
      <c r="AA258" s="26">
        <f t="shared" si="29"/>
        <v>0</v>
      </c>
      <c r="AB258" s="5" t="s">
        <v>60</v>
      </c>
      <c r="AC258" s="5">
        <f>ROUNDUP(Z258*Assumptions!$B$13/Assumptions!$B$10,0)</f>
        <v>1</v>
      </c>
      <c r="AD258" s="6">
        <f>AC258*Assumptions!$B$9</f>
        <v>400</v>
      </c>
      <c r="AE258" s="5" t="s">
        <v>60</v>
      </c>
      <c r="AF258" s="6" t="s">
        <v>60</v>
      </c>
      <c r="AG258" s="5">
        <f>ROUNDUP(Z258*Assumptions!$B$15/Assumptions!$B$10,0)</f>
        <v>1</v>
      </c>
      <c r="AH258" s="6">
        <f>AG258*Assumptions!$B$9</f>
        <v>400</v>
      </c>
      <c r="AI258" s="5" t="s">
        <v>60</v>
      </c>
      <c r="AJ258" s="6" t="s">
        <v>60</v>
      </c>
      <c r="AK258" s="5">
        <f>ROUNDUP(Z258*Assumptions!$B$16/Assumptions!$B$10,0)</f>
        <v>1</v>
      </c>
      <c r="AL258" s="6">
        <f>AK258*Assumptions!$B$9</f>
        <v>400</v>
      </c>
      <c r="AM258" s="5" t="s">
        <v>60</v>
      </c>
      <c r="AN258" s="6" t="s">
        <v>60</v>
      </c>
      <c r="AQ258" s="5">
        <f t="shared" si="28"/>
        <v>0</v>
      </c>
      <c r="AR258" s="5">
        <f>IF(R258&gt;9,Assumptions!$B$18,0)</f>
        <v>0</v>
      </c>
      <c r="AS258" s="5">
        <f>IF(OR(T258="se",T258="s"),Assumptions!$B$19,0)</f>
        <v>0</v>
      </c>
      <c r="AT258" s="5">
        <f>IF(ISBLANK(V258),0,Assumptions!$B$20)</f>
        <v>0</v>
      </c>
      <c r="AU258" s="5">
        <f>IF(W258&gt;0,Assumptions!$B$21,0)</f>
        <v>0</v>
      </c>
      <c r="AV258" s="5">
        <f>IF(OR(COUNT(SEARCH({"ih","ie"},D258)),COUNT(SEARCH({"profile","income","lim","lico","mbm"},O258))),Assumptions!$B$22,0)</f>
        <v>0</v>
      </c>
      <c r="AW258" s="5">
        <f>IF(OR(COUNT(SEARCH({"hsc","ih","sdc"},D258)),COUNT(SEARCH({"profile","dwelling","housing","construction","rooms","owner","rent"},O258))),Assumptions!$B$23,0)</f>
        <v>0</v>
      </c>
      <c r="AX258" s="5">
        <f>IF(OR(COUNT(SEARCH({"ied","ic","evm"},D258)),COUNT(SEARCH({"profile","immigr","birth","visible","citizen","generation"},O258))),1,0)</f>
        <v>0</v>
      </c>
      <c r="AY258" s="5">
        <f>IF(OR(COUNT(SEARCH({"fh","fhm","ms"},D258)),COUNT(SEARCH({"profile","common-law","marital","family","parent","child","same sex","living alone","household size"},O258))),Assumptions!$B$25,0)</f>
        <v>0</v>
      </c>
      <c r="AZ258" s="5">
        <f>IF(OR(COUNT(SEARCH({"as"},D258)),COUNT(SEARCH({"profile","age","elderly","child","senior"},O258))),Assumptions!$B$26,0)</f>
        <v>1</v>
      </c>
    </row>
    <row r="259" spans="1:52" ht="50.1" customHeight="1" x14ac:dyDescent="0.2">
      <c r="A259" s="5">
        <v>273</v>
      </c>
      <c r="B259" s="5">
        <v>8</v>
      </c>
      <c r="C259" s="10" t="s">
        <v>51</v>
      </c>
      <c r="D259" s="10" t="s">
        <v>139</v>
      </c>
      <c r="E259" s="5" t="s">
        <v>152</v>
      </c>
      <c r="F259" s="8">
        <f>IF(IF(AE259="NA",AC259,AE259)&gt;Assumptions!$B$11,0,1)</f>
        <v>1</v>
      </c>
      <c r="G259" s="8">
        <f t="shared" si="30"/>
        <v>0</v>
      </c>
      <c r="H259" s="8">
        <f>IF(IF(AI259="NA",AG259,AI259)&gt;Assumptions!$B$11,0,1)</f>
        <v>1</v>
      </c>
      <c r="I259" s="6">
        <f t="shared" ref="I259:I322" si="31">SUM(IF(AF259="NA",(AD259*F259),(AF259*F259)),IF(AJ259="NA",(AH259*H259),(AJ259*H259)),(G259*AH259))</f>
        <v>800</v>
      </c>
      <c r="J259" s="8">
        <f>IF(IF(AM259="NA",AK259,AM259)&gt;Assumptions!$B$11,0,1)</f>
        <v>1</v>
      </c>
      <c r="K259" s="6">
        <f t="shared" ref="K259:K322" si="32">SUM(IF(AF259="NA",(AD259*F259),(AF259*F259)),IF(AJ259="NA",(AH259*H259),(AJ259*H259)),IF(AN259="NA",(AL259*J259),(AN259*J259)),(G259*AH259))</f>
        <v>1200</v>
      </c>
      <c r="L259" s="5">
        <f t="shared" si="26"/>
        <v>0</v>
      </c>
      <c r="M259" s="5">
        <v>0</v>
      </c>
      <c r="N259" s="34">
        <f t="shared" si="27"/>
        <v>0</v>
      </c>
      <c r="O259" s="10" t="s">
        <v>863</v>
      </c>
      <c r="Q259" s="5" t="s">
        <v>152</v>
      </c>
      <c r="R259" s="9">
        <v>2</v>
      </c>
      <c r="S259" s="9" t="s">
        <v>416</v>
      </c>
      <c r="T259" s="9" t="s">
        <v>57</v>
      </c>
      <c r="U259" s="9">
        <v>53</v>
      </c>
      <c r="X259" s="9" t="s">
        <v>61</v>
      </c>
      <c r="Y259" s="14" t="s">
        <v>942</v>
      </c>
      <c r="Z259" s="7">
        <v>5712</v>
      </c>
      <c r="AA259" s="26">
        <f t="shared" si="29"/>
        <v>0</v>
      </c>
      <c r="AB259" s="5" t="s">
        <v>60</v>
      </c>
      <c r="AC259" s="5">
        <f>ROUNDUP(Z259*Assumptions!$B$13/Assumptions!$B$10,0)</f>
        <v>1</v>
      </c>
      <c r="AD259" s="6">
        <f>AC259*Assumptions!$B$9</f>
        <v>400</v>
      </c>
      <c r="AE259" s="5" t="s">
        <v>60</v>
      </c>
      <c r="AF259" s="6" t="s">
        <v>60</v>
      </c>
      <c r="AG259" s="5">
        <f>ROUNDUP(Z259*Assumptions!$B$15/Assumptions!$B$10,0)</f>
        <v>1</v>
      </c>
      <c r="AH259" s="6">
        <f>AG259*Assumptions!$B$9</f>
        <v>400</v>
      </c>
      <c r="AI259" s="5" t="s">
        <v>60</v>
      </c>
      <c r="AJ259" s="6" t="s">
        <v>60</v>
      </c>
      <c r="AK259" s="5">
        <f>ROUNDUP(Z259*Assumptions!$B$16/Assumptions!$B$10,0)</f>
        <v>1</v>
      </c>
      <c r="AL259" s="6">
        <f>AK259*Assumptions!$B$9</f>
        <v>400</v>
      </c>
      <c r="AM259" s="5" t="s">
        <v>60</v>
      </c>
      <c r="AN259" s="6" t="s">
        <v>60</v>
      </c>
      <c r="AQ259" s="5">
        <f t="shared" si="28"/>
        <v>0</v>
      </c>
      <c r="AR259" s="5">
        <f>IF(R259&gt;9,Assumptions!$B$18,0)</f>
        <v>0</v>
      </c>
      <c r="AS259" s="5">
        <f>IF(OR(T259="se",T259="s"),Assumptions!$B$19,0)</f>
        <v>0</v>
      </c>
      <c r="AT259" s="5">
        <f>IF(ISBLANK(V259),0,Assumptions!$B$20)</f>
        <v>0</v>
      </c>
      <c r="AU259" s="5">
        <f>IF(W259&gt;0,Assumptions!$B$21,0)</f>
        <v>0</v>
      </c>
      <c r="AV259" s="5">
        <f>IF(OR(COUNT(SEARCH({"ih","ie"},D259)),COUNT(SEARCH({"profile","income","lim","lico","mbm"},O259))),Assumptions!$B$22,0)</f>
        <v>0</v>
      </c>
      <c r="AW259" s="5">
        <f>IF(OR(COUNT(SEARCH({"hsc","ih","sdc"},D259)),COUNT(SEARCH({"profile","dwelling","housing","construction","rooms","owner","rent"},O259))),Assumptions!$B$23,0)</f>
        <v>0</v>
      </c>
      <c r="AX259" s="5">
        <f>IF(OR(COUNT(SEARCH({"ied","ic","evm"},D259)),COUNT(SEARCH({"profile","immigr","birth","visible","citizen","generation"},O259))),1,0)</f>
        <v>0</v>
      </c>
      <c r="AY259" s="5">
        <f>IF(OR(COUNT(SEARCH({"fh","fhm","ms"},D259)),COUNT(SEARCH({"profile","common-law","marital","family","parent","child","same sex","living alone","household size"},O259))),Assumptions!$B$25,0)</f>
        <v>0</v>
      </c>
      <c r="AZ259" s="5">
        <f>IF(OR(COUNT(SEARCH({"as"},D259)),COUNT(SEARCH({"profile","age","elderly","child","senior"},O259))),Assumptions!$B$26,0)</f>
        <v>1</v>
      </c>
    </row>
    <row r="260" spans="1:52" ht="50.1" customHeight="1" x14ac:dyDescent="0.2">
      <c r="A260" s="5">
        <v>274</v>
      </c>
      <c r="B260" s="5">
        <v>8</v>
      </c>
      <c r="C260" s="10" t="s">
        <v>51</v>
      </c>
      <c r="D260" s="10" t="s">
        <v>139</v>
      </c>
      <c r="E260" s="5" t="s">
        <v>762</v>
      </c>
      <c r="F260" s="8">
        <f>IF(IF(AE260="NA",AC260,AE260)&gt;Assumptions!$B$11,0,1)</f>
        <v>0</v>
      </c>
      <c r="G260" s="8">
        <f t="shared" si="30"/>
        <v>1</v>
      </c>
      <c r="H260" s="8">
        <f>IF(IF(AI260="NA",AG260,AI260)&gt;Assumptions!$B$11,0,1)</f>
        <v>1</v>
      </c>
      <c r="I260" s="6">
        <f t="shared" si="31"/>
        <v>1600</v>
      </c>
      <c r="J260" s="8">
        <f>IF(IF(AM260="NA",AK260,AM260)&gt;Assumptions!$B$11,0,1)</f>
        <v>1</v>
      </c>
      <c r="K260" s="6">
        <f t="shared" si="32"/>
        <v>2400</v>
      </c>
      <c r="L260" s="5">
        <f t="shared" si="26"/>
        <v>2</v>
      </c>
      <c r="M260" s="5">
        <v>0</v>
      </c>
      <c r="N260" s="34">
        <f t="shared" si="27"/>
        <v>0</v>
      </c>
      <c r="O260" s="10" t="s">
        <v>864</v>
      </c>
      <c r="Q260" s="5" t="s">
        <v>762</v>
      </c>
      <c r="R260" s="9">
        <v>4</v>
      </c>
      <c r="S260" s="9" t="s">
        <v>416</v>
      </c>
      <c r="T260" s="9" t="s">
        <v>57</v>
      </c>
      <c r="X260" s="9" t="s">
        <v>61</v>
      </c>
      <c r="Y260" s="14" t="s">
        <v>943</v>
      </c>
      <c r="Z260" s="7">
        <v>127872</v>
      </c>
      <c r="AA260" s="26">
        <f t="shared" si="29"/>
        <v>0</v>
      </c>
      <c r="AB260" s="5" t="s">
        <v>60</v>
      </c>
      <c r="AC260" s="5">
        <f>ROUNDUP(Z260*Assumptions!$B$13/Assumptions!$B$10,0)</f>
        <v>15</v>
      </c>
      <c r="AD260" s="6">
        <f>AC260*Assumptions!$B$9</f>
        <v>6000</v>
      </c>
      <c r="AE260" s="5" t="s">
        <v>60</v>
      </c>
      <c r="AF260" s="6" t="s">
        <v>60</v>
      </c>
      <c r="AG260" s="5">
        <f>ROUNDUP(Z260*Assumptions!$B$15/Assumptions!$B$10,0)</f>
        <v>2</v>
      </c>
      <c r="AH260" s="6">
        <f>AG260*Assumptions!$B$9</f>
        <v>800</v>
      </c>
      <c r="AI260" s="5" t="s">
        <v>60</v>
      </c>
      <c r="AJ260" s="6" t="s">
        <v>60</v>
      </c>
      <c r="AK260" s="5">
        <f>ROUNDUP(Z260*Assumptions!$B$16/Assumptions!$B$10,0)</f>
        <v>2</v>
      </c>
      <c r="AL260" s="6">
        <f>AK260*Assumptions!$B$9</f>
        <v>800</v>
      </c>
      <c r="AM260" s="5" t="s">
        <v>60</v>
      </c>
      <c r="AN260" s="6" t="s">
        <v>60</v>
      </c>
      <c r="AQ260" s="5">
        <f t="shared" si="28"/>
        <v>1</v>
      </c>
      <c r="AR260" s="5">
        <f>IF(R260&gt;9,Assumptions!$B$18,0)</f>
        <v>0</v>
      </c>
      <c r="AS260" s="5">
        <f>IF(OR(T260="se",T260="s"),Assumptions!$B$19,0)</f>
        <v>0</v>
      </c>
      <c r="AT260" s="5">
        <f>IF(ISBLANK(V260),0,Assumptions!$B$20)</f>
        <v>0</v>
      </c>
      <c r="AU260" s="5">
        <f>IF(W260&gt;0,Assumptions!$B$21,0)</f>
        <v>0</v>
      </c>
      <c r="AV260" s="5">
        <f>IF(OR(COUNT(SEARCH({"ih","ie"},D260)),COUNT(SEARCH({"profile","income","lim","lico","mbm"},O260))),Assumptions!$B$22,0)</f>
        <v>0</v>
      </c>
      <c r="AW260" s="5">
        <f>IF(OR(COUNT(SEARCH({"hsc","ih","sdc"},D260)),COUNT(SEARCH({"profile","dwelling","housing","construction","rooms","owner","rent"},O260))),Assumptions!$B$23,0)</f>
        <v>0</v>
      </c>
      <c r="AX260" s="5">
        <f>IF(OR(COUNT(SEARCH({"ied","ic","evm"},D260)),COUNT(SEARCH({"profile","immigr","birth","visible","citizen","generation"},O260))),1,0)</f>
        <v>1</v>
      </c>
      <c r="AY260" s="5">
        <f>IF(OR(COUNT(SEARCH({"fh","fhm","ms"},D260)),COUNT(SEARCH({"profile","common-law","marital","family","parent","child","same sex","living alone","household size"},O260))),Assumptions!$B$25,0)</f>
        <v>0</v>
      </c>
      <c r="AZ260" s="5">
        <f>IF(OR(COUNT(SEARCH({"as"},D260)),COUNT(SEARCH({"profile","age","elderly","child","senior"},O260))),Assumptions!$B$26,0)</f>
        <v>1</v>
      </c>
    </row>
    <row r="261" spans="1:52" ht="50.1" customHeight="1" x14ac:dyDescent="0.2">
      <c r="A261" s="5">
        <v>275</v>
      </c>
      <c r="B261" s="5">
        <v>8</v>
      </c>
      <c r="C261" s="10" t="s">
        <v>51</v>
      </c>
      <c r="D261" s="10" t="s">
        <v>139</v>
      </c>
      <c r="E261" s="5" t="s">
        <v>763</v>
      </c>
      <c r="F261" s="8">
        <f>IF(IF(AE261="NA",AC261,AE261)&gt;Assumptions!$B$11,0,1)</f>
        <v>1</v>
      </c>
      <c r="G261" s="8">
        <f t="shared" si="30"/>
        <v>0</v>
      </c>
      <c r="H261" s="8">
        <f>IF(IF(AI261="NA",AG261,AI261)&gt;Assumptions!$B$11,0,1)</f>
        <v>1</v>
      </c>
      <c r="I261" s="6">
        <f t="shared" si="31"/>
        <v>1200</v>
      </c>
      <c r="J261" s="8">
        <f>IF(IF(AM261="NA",AK261,AM261)&gt;Assumptions!$B$11,0,1)</f>
        <v>1</v>
      </c>
      <c r="K261" s="6">
        <f t="shared" si="32"/>
        <v>1600</v>
      </c>
      <c r="L261" s="5">
        <f t="shared" ref="L261:L324" si="33">SUM(AR261:AZ261)*AQ261</f>
        <v>1</v>
      </c>
      <c r="M261" s="5">
        <v>0</v>
      </c>
      <c r="N261" s="34">
        <f t="shared" ref="N261:N324" si="34">IF(AND(ISBLANK(U261),OR(M261=1,L261&gt;$L$1-1,NOT(ISBLANK(W261)))),1,0)</f>
        <v>0</v>
      </c>
      <c r="O261" s="10" t="s">
        <v>865</v>
      </c>
      <c r="Q261" s="5" t="s">
        <v>763</v>
      </c>
      <c r="R261" s="9">
        <v>2</v>
      </c>
      <c r="S261" s="9" t="s">
        <v>416</v>
      </c>
      <c r="T261" s="9" t="s">
        <v>57</v>
      </c>
      <c r="X261" s="9" t="s">
        <v>61</v>
      </c>
      <c r="Y261" s="14" t="s">
        <v>944</v>
      </c>
      <c r="Z261" s="7">
        <v>15096</v>
      </c>
      <c r="AA261" s="26">
        <f t="shared" si="29"/>
        <v>0</v>
      </c>
      <c r="AB261" s="5" t="s">
        <v>60</v>
      </c>
      <c r="AC261" s="5">
        <f>ROUNDUP(Z261*Assumptions!$B$13/Assumptions!$B$10,0)</f>
        <v>2</v>
      </c>
      <c r="AD261" s="6">
        <f>AC261*Assumptions!$B$9</f>
        <v>800</v>
      </c>
      <c r="AE261" s="5" t="s">
        <v>60</v>
      </c>
      <c r="AF261" s="6" t="s">
        <v>60</v>
      </c>
      <c r="AG261" s="5">
        <f>ROUNDUP(Z261*Assumptions!$B$15/Assumptions!$B$10,0)</f>
        <v>1</v>
      </c>
      <c r="AH261" s="6">
        <f>AG261*Assumptions!$B$9</f>
        <v>400</v>
      </c>
      <c r="AI261" s="5" t="s">
        <v>60</v>
      </c>
      <c r="AJ261" s="6" t="s">
        <v>60</v>
      </c>
      <c r="AK261" s="5">
        <f>ROUNDUP(Z261*Assumptions!$B$16/Assumptions!$B$10,0)</f>
        <v>1</v>
      </c>
      <c r="AL261" s="6">
        <f>AK261*Assumptions!$B$9</f>
        <v>400</v>
      </c>
      <c r="AM261" s="5" t="s">
        <v>60</v>
      </c>
      <c r="AN261" s="6" t="s">
        <v>60</v>
      </c>
      <c r="AQ261" s="5">
        <f t="shared" ref="AQ261:AQ324" si="35">IF(ISBLANK(U261),1,0)</f>
        <v>1</v>
      </c>
      <c r="AR261" s="5">
        <f>IF(R261&gt;9,Assumptions!$B$18,0)</f>
        <v>0</v>
      </c>
      <c r="AS261" s="5">
        <f>IF(OR(T261="se",T261="s"),Assumptions!$B$19,0)</f>
        <v>0</v>
      </c>
      <c r="AT261" s="5">
        <f>IF(ISBLANK(V261),0,Assumptions!$B$20)</f>
        <v>0</v>
      </c>
      <c r="AU261" s="5">
        <f>IF(W261&gt;0,Assumptions!$B$21,0)</f>
        <v>0</v>
      </c>
      <c r="AV261" s="5">
        <f>IF(OR(COUNT(SEARCH({"ih","ie"},D261)),COUNT(SEARCH({"profile","income","lim","lico","mbm"},O261))),Assumptions!$B$22,0)</f>
        <v>0</v>
      </c>
      <c r="AW261" s="5">
        <f>IF(OR(COUNT(SEARCH({"hsc","ih","sdc"},D261)),COUNT(SEARCH({"profile","dwelling","housing","construction","rooms","owner","rent"},O261))),Assumptions!$B$23,0)</f>
        <v>0</v>
      </c>
      <c r="AX261" s="5">
        <f>IF(OR(COUNT(SEARCH({"ied","ic","evm"},D261)),COUNT(SEARCH({"profile","immigr","birth","visible","citizen","generation"},O261))),1,0)</f>
        <v>0</v>
      </c>
      <c r="AY261" s="5">
        <f>IF(OR(COUNT(SEARCH({"fh","fhm","ms"},D261)),COUNT(SEARCH({"profile","common-law","marital","family","parent","child","same sex","living alone","household size"},O261))),Assumptions!$B$25,0)</f>
        <v>0</v>
      </c>
      <c r="AZ261" s="5">
        <f>IF(OR(COUNT(SEARCH({"as"},D261)),COUNT(SEARCH({"profile","age","elderly","child","senior"},O261))),Assumptions!$B$26,0)</f>
        <v>1</v>
      </c>
    </row>
    <row r="262" spans="1:52" ht="50.1" customHeight="1" x14ac:dyDescent="0.2">
      <c r="A262" s="5">
        <v>276</v>
      </c>
      <c r="B262" s="5">
        <v>8</v>
      </c>
      <c r="C262" s="10" t="s">
        <v>51</v>
      </c>
      <c r="D262" s="10" t="s">
        <v>823</v>
      </c>
      <c r="E262" s="5" t="s">
        <v>764</v>
      </c>
      <c r="F262" s="8">
        <f>IF(IF(AE262="NA",AC262,AE262)&gt;Assumptions!$B$11,0,1)</f>
        <v>1</v>
      </c>
      <c r="G262" s="8">
        <f t="shared" si="30"/>
        <v>0</v>
      </c>
      <c r="H262" s="8">
        <f>IF(IF(AI262="NA",AG262,AI262)&gt;Assumptions!$B$11,0,1)</f>
        <v>1</v>
      </c>
      <c r="I262" s="6">
        <f t="shared" si="31"/>
        <v>800</v>
      </c>
      <c r="J262" s="8">
        <f>IF(IF(AM262="NA",AK262,AM262)&gt;Assumptions!$B$11,0,1)</f>
        <v>1</v>
      </c>
      <c r="K262" s="6">
        <f t="shared" si="32"/>
        <v>1200</v>
      </c>
      <c r="L262" s="5">
        <f t="shared" si="33"/>
        <v>1</v>
      </c>
      <c r="M262" s="5">
        <v>0</v>
      </c>
      <c r="N262" s="34">
        <f t="shared" si="34"/>
        <v>0</v>
      </c>
      <c r="O262" s="10" t="s">
        <v>866</v>
      </c>
      <c r="Q262" s="5" t="s">
        <v>764</v>
      </c>
      <c r="R262" s="9">
        <v>3</v>
      </c>
      <c r="S262" s="9" t="s">
        <v>416</v>
      </c>
      <c r="T262" s="9" t="s">
        <v>57</v>
      </c>
      <c r="X262" s="9" t="s">
        <v>61</v>
      </c>
      <c r="Y262" s="14" t="s">
        <v>512</v>
      </c>
      <c r="Z262" s="7">
        <v>4</v>
      </c>
      <c r="AA262" s="26">
        <f t="shared" si="29"/>
        <v>0</v>
      </c>
      <c r="AB262" s="5" t="s">
        <v>60</v>
      </c>
      <c r="AC262" s="5">
        <f>ROUNDUP(Z262*Assumptions!$B$13/Assumptions!$B$10,0)</f>
        <v>1</v>
      </c>
      <c r="AD262" s="6">
        <f>AC262*Assumptions!$B$9</f>
        <v>400</v>
      </c>
      <c r="AE262" s="5" t="s">
        <v>60</v>
      </c>
      <c r="AF262" s="6" t="s">
        <v>60</v>
      </c>
      <c r="AG262" s="5">
        <f>ROUNDUP(Z262*Assumptions!$B$15/Assumptions!$B$10,0)</f>
        <v>1</v>
      </c>
      <c r="AH262" s="6">
        <f>AG262*Assumptions!$B$9</f>
        <v>400</v>
      </c>
      <c r="AI262" s="5" t="s">
        <v>60</v>
      </c>
      <c r="AJ262" s="6" t="s">
        <v>60</v>
      </c>
      <c r="AK262" s="5">
        <f>ROUNDUP(Z262*Assumptions!$B$16/Assumptions!$B$10,0)</f>
        <v>1</v>
      </c>
      <c r="AL262" s="6">
        <f>AK262*Assumptions!$B$9</f>
        <v>400</v>
      </c>
      <c r="AM262" s="5" t="s">
        <v>60</v>
      </c>
      <c r="AN262" s="6" t="s">
        <v>60</v>
      </c>
      <c r="AQ262" s="5">
        <f t="shared" si="35"/>
        <v>1</v>
      </c>
      <c r="AR262" s="5">
        <f>IF(R262&gt;9,Assumptions!$B$18,0)</f>
        <v>0</v>
      </c>
      <c r="AS262" s="5">
        <f>IF(OR(T262="se",T262="s"),Assumptions!$B$19,0)</f>
        <v>0</v>
      </c>
      <c r="AT262" s="5">
        <f>IF(ISBLANK(V262),0,Assumptions!$B$20)</f>
        <v>0</v>
      </c>
      <c r="AU262" s="5">
        <f>IF(W262&gt;0,Assumptions!$B$21,0)</f>
        <v>0</v>
      </c>
      <c r="AV262" s="5">
        <f>IF(OR(COUNT(SEARCH({"ih","ie"},D262)),COUNT(SEARCH({"profile","income","lim","lico","mbm"},O262))),Assumptions!$B$22,0)</f>
        <v>0</v>
      </c>
      <c r="AW262" s="5">
        <f>IF(OR(COUNT(SEARCH({"hsc","ih","sdc"},D262)),COUNT(SEARCH({"profile","dwelling","housing","construction","rooms","owner","rent"},O262))),Assumptions!$B$23,0)</f>
        <v>0</v>
      </c>
      <c r="AX262" s="5">
        <f>IF(OR(COUNT(SEARCH({"ied","ic","evm"},D262)),COUNT(SEARCH({"profile","immigr","birth","visible","citizen","generation"},O262))),1,0)</f>
        <v>1</v>
      </c>
      <c r="AY262" s="5">
        <f>IF(OR(COUNT(SEARCH({"fh","fhm","ms"},D262)),COUNT(SEARCH({"profile","common-law","marital","family","parent","child","same sex","living alone","household size"},O262))),Assumptions!$B$25,0)</f>
        <v>0</v>
      </c>
      <c r="AZ262" s="5">
        <f>IF(OR(COUNT(SEARCH({"as"},D262)),COUNT(SEARCH({"profile","age","elderly","child","senior"},O262))),Assumptions!$B$26,0)</f>
        <v>0</v>
      </c>
    </row>
    <row r="263" spans="1:52" ht="50.1" customHeight="1" x14ac:dyDescent="0.2">
      <c r="A263" s="5">
        <v>277</v>
      </c>
      <c r="B263" s="5">
        <v>8</v>
      </c>
      <c r="C263" s="10" t="s">
        <v>51</v>
      </c>
      <c r="D263" s="10" t="s">
        <v>823</v>
      </c>
      <c r="E263" s="5" t="s">
        <v>765</v>
      </c>
      <c r="F263" s="8">
        <f>IF(IF(AE263="NA",AC263,AE263)&gt;Assumptions!$B$11,0,1)</f>
        <v>1</v>
      </c>
      <c r="G263" s="8">
        <f t="shared" si="30"/>
        <v>0</v>
      </c>
      <c r="H263" s="8">
        <f>IF(IF(AI263="NA",AG263,AI263)&gt;Assumptions!$B$11,0,1)</f>
        <v>1</v>
      </c>
      <c r="I263" s="6">
        <f t="shared" si="31"/>
        <v>800</v>
      </c>
      <c r="J263" s="8">
        <f>IF(IF(AM263="NA",AK263,AM263)&gt;Assumptions!$B$11,0,1)</f>
        <v>1</v>
      </c>
      <c r="K263" s="6">
        <f t="shared" si="32"/>
        <v>1200</v>
      </c>
      <c r="L263" s="5">
        <f t="shared" si="33"/>
        <v>0</v>
      </c>
      <c r="M263" s="5">
        <v>0</v>
      </c>
      <c r="N263" s="34">
        <f t="shared" si="34"/>
        <v>0</v>
      </c>
      <c r="O263" s="10" t="s">
        <v>867</v>
      </c>
      <c r="Q263" s="5" t="s">
        <v>765</v>
      </c>
      <c r="R263" s="9">
        <v>2</v>
      </c>
      <c r="S263" s="9" t="s">
        <v>416</v>
      </c>
      <c r="T263" s="9" t="s">
        <v>57</v>
      </c>
      <c r="U263" s="9" t="s">
        <v>1041</v>
      </c>
      <c r="X263" s="9" t="s">
        <v>61</v>
      </c>
      <c r="Y263" s="14" t="s">
        <v>512</v>
      </c>
      <c r="Z263" s="7">
        <v>6300</v>
      </c>
      <c r="AA263" s="26">
        <f t="shared" ref="AA263:AA323" si="36">IF(AND(F263=0,G263=0,H263=0,J263=0),1,0)</f>
        <v>0</v>
      </c>
      <c r="AB263" s="5" t="s">
        <v>60</v>
      </c>
      <c r="AC263" s="5">
        <f>ROUNDUP(Z263*Assumptions!$B$13/Assumptions!$B$10,0)</f>
        <v>1</v>
      </c>
      <c r="AD263" s="6">
        <f>AC263*Assumptions!$B$9</f>
        <v>400</v>
      </c>
      <c r="AE263" s="5" t="s">
        <v>60</v>
      </c>
      <c r="AF263" s="6" t="s">
        <v>60</v>
      </c>
      <c r="AG263" s="5">
        <f>ROUNDUP(Z263*Assumptions!$B$15/Assumptions!$B$10,0)</f>
        <v>1</v>
      </c>
      <c r="AH263" s="6">
        <f>AG263*Assumptions!$B$9</f>
        <v>400</v>
      </c>
      <c r="AI263" s="5" t="s">
        <v>60</v>
      </c>
      <c r="AJ263" s="6" t="s">
        <v>60</v>
      </c>
      <c r="AK263" s="5">
        <f>ROUNDUP(Z263*Assumptions!$B$16/Assumptions!$B$10,0)</f>
        <v>1</v>
      </c>
      <c r="AL263" s="6">
        <f>AK263*Assumptions!$B$9</f>
        <v>400</v>
      </c>
      <c r="AM263" s="5" t="s">
        <v>60</v>
      </c>
      <c r="AN263" s="6" t="s">
        <v>60</v>
      </c>
      <c r="AQ263" s="5">
        <f t="shared" si="35"/>
        <v>0</v>
      </c>
      <c r="AR263" s="5">
        <f>IF(R263&gt;9,Assumptions!$B$18,0)</f>
        <v>0</v>
      </c>
      <c r="AS263" s="5">
        <f>IF(OR(T263="se",T263="s"),Assumptions!$B$19,0)</f>
        <v>0</v>
      </c>
      <c r="AT263" s="5">
        <f>IF(ISBLANK(V263),0,Assumptions!$B$20)</f>
        <v>0</v>
      </c>
      <c r="AU263" s="5">
        <f>IF(W263&gt;0,Assumptions!$B$21,0)</f>
        <v>0</v>
      </c>
      <c r="AV263" s="5">
        <f>IF(OR(COUNT(SEARCH({"ih","ie"},D263)),COUNT(SEARCH({"profile","income","lim","lico","mbm"},O263))),Assumptions!$B$22,0)</f>
        <v>0</v>
      </c>
      <c r="AW263" s="5">
        <f>IF(OR(COUNT(SEARCH({"hsc","ih","sdc"},D263)),COUNT(SEARCH({"profile","dwelling","housing","construction","rooms","owner","rent"},O263))),Assumptions!$B$23,0)</f>
        <v>0</v>
      </c>
      <c r="AX263" s="5">
        <f>IF(OR(COUNT(SEARCH({"ied","ic","evm"},D263)),COUNT(SEARCH({"profile","immigr","birth","visible","citizen","generation"},O263))),1,0)</f>
        <v>1</v>
      </c>
      <c r="AY263" s="5">
        <f>IF(OR(COUNT(SEARCH({"fh","fhm","ms"},D263)),COUNT(SEARCH({"profile","common-law","marital","family","parent","child","same sex","living alone","household size"},O263))),Assumptions!$B$25,0)</f>
        <v>0</v>
      </c>
      <c r="AZ263" s="5">
        <f>IF(OR(COUNT(SEARCH({"as"},D263)),COUNT(SEARCH({"profile","age","elderly","child","senior"},O263))),Assumptions!$B$26,0)</f>
        <v>0</v>
      </c>
    </row>
    <row r="264" spans="1:52" ht="50.1" customHeight="1" x14ac:dyDescent="0.2">
      <c r="A264" s="5">
        <v>278</v>
      </c>
      <c r="B264" s="5">
        <v>8</v>
      </c>
      <c r="C264" s="10" t="s">
        <v>51</v>
      </c>
      <c r="D264" s="10" t="s">
        <v>823</v>
      </c>
      <c r="E264" s="5" t="s">
        <v>766</v>
      </c>
      <c r="F264" s="8">
        <f>IF(IF(AE264="NA",AC264,AE264)&gt;Assumptions!$B$11,0,1)</f>
        <v>1</v>
      </c>
      <c r="G264" s="8">
        <f t="shared" si="30"/>
        <v>0</v>
      </c>
      <c r="H264" s="8">
        <f>IF(IF(AI264="NA",AG264,AI264)&gt;Assumptions!$B$11,0,1)</f>
        <v>1</v>
      </c>
      <c r="I264" s="6">
        <f t="shared" si="31"/>
        <v>800</v>
      </c>
      <c r="J264" s="8">
        <f>IF(IF(AM264="NA",AK264,AM264)&gt;Assumptions!$B$11,0,1)</f>
        <v>1</v>
      </c>
      <c r="K264" s="6">
        <f t="shared" si="32"/>
        <v>1200</v>
      </c>
      <c r="L264" s="5">
        <f t="shared" si="33"/>
        <v>1</v>
      </c>
      <c r="M264" s="5">
        <v>0</v>
      </c>
      <c r="N264" s="34">
        <f t="shared" si="34"/>
        <v>0</v>
      </c>
      <c r="O264" s="10" t="s">
        <v>868</v>
      </c>
      <c r="Q264" s="5" t="s">
        <v>766</v>
      </c>
      <c r="R264" s="9">
        <v>2</v>
      </c>
      <c r="S264" s="9" t="s">
        <v>416</v>
      </c>
      <c r="T264" s="9" t="s">
        <v>57</v>
      </c>
      <c r="X264" s="9" t="s">
        <v>61</v>
      </c>
      <c r="Y264" s="14" t="s">
        <v>612</v>
      </c>
      <c r="Z264" s="7">
        <v>4900</v>
      </c>
      <c r="AA264" s="26">
        <f t="shared" si="36"/>
        <v>0</v>
      </c>
      <c r="AB264" s="5" t="s">
        <v>60</v>
      </c>
      <c r="AC264" s="5">
        <f>ROUNDUP(Z264*Assumptions!$B$13/Assumptions!$B$10,0)</f>
        <v>1</v>
      </c>
      <c r="AD264" s="6">
        <f>AC264*Assumptions!$B$9</f>
        <v>400</v>
      </c>
      <c r="AE264" s="5" t="s">
        <v>60</v>
      </c>
      <c r="AF264" s="6" t="s">
        <v>60</v>
      </c>
      <c r="AG264" s="5">
        <f>ROUNDUP(Z264*Assumptions!$B$15/Assumptions!$B$10,0)</f>
        <v>1</v>
      </c>
      <c r="AH264" s="6">
        <f>AG264*Assumptions!$B$9</f>
        <v>400</v>
      </c>
      <c r="AI264" s="5" t="s">
        <v>60</v>
      </c>
      <c r="AJ264" s="6" t="s">
        <v>60</v>
      </c>
      <c r="AK264" s="5">
        <f>ROUNDUP(Z264*Assumptions!$B$16/Assumptions!$B$10,0)</f>
        <v>1</v>
      </c>
      <c r="AL264" s="6">
        <f>AK264*Assumptions!$B$9</f>
        <v>400</v>
      </c>
      <c r="AM264" s="5" t="s">
        <v>60</v>
      </c>
      <c r="AN264" s="6" t="s">
        <v>60</v>
      </c>
      <c r="AQ264" s="5">
        <f t="shared" si="35"/>
        <v>1</v>
      </c>
      <c r="AR264" s="5">
        <f>IF(R264&gt;9,Assumptions!$B$18,0)</f>
        <v>0</v>
      </c>
      <c r="AS264" s="5">
        <f>IF(OR(T264="se",T264="s"),Assumptions!$B$19,0)</f>
        <v>0</v>
      </c>
      <c r="AT264" s="5">
        <f>IF(ISBLANK(V264),0,Assumptions!$B$20)</f>
        <v>0</v>
      </c>
      <c r="AU264" s="5">
        <f>IF(W264&gt;0,Assumptions!$B$21,0)</f>
        <v>0</v>
      </c>
      <c r="AV264" s="5">
        <f>IF(OR(COUNT(SEARCH({"ih","ie"},D264)),COUNT(SEARCH({"profile","income","lim","lico","mbm"},O264))),Assumptions!$B$22,0)</f>
        <v>0</v>
      </c>
      <c r="AW264" s="5">
        <f>IF(OR(COUNT(SEARCH({"hsc","ih","sdc"},D264)),COUNT(SEARCH({"profile","dwelling","housing","construction","rooms","owner","rent"},O264))),Assumptions!$B$23,0)</f>
        <v>0</v>
      </c>
      <c r="AX264" s="5">
        <f>IF(OR(COUNT(SEARCH({"ied","ic","evm"},D264)),COUNT(SEARCH({"profile","immigr","birth","visible","citizen","generation"},O264))),1,0)</f>
        <v>1</v>
      </c>
      <c r="AY264" s="5">
        <f>IF(OR(COUNT(SEARCH({"fh","fhm","ms"},D264)),COUNT(SEARCH({"profile","common-law","marital","family","parent","child","same sex","living alone","household size"},O264))),Assumptions!$B$25,0)</f>
        <v>0</v>
      </c>
      <c r="AZ264" s="5">
        <f>IF(OR(COUNT(SEARCH({"as"},D264)),COUNT(SEARCH({"profile","age","elderly","child","senior"},O264))),Assumptions!$B$26,0)</f>
        <v>0</v>
      </c>
    </row>
    <row r="265" spans="1:52" ht="50.1" customHeight="1" x14ac:dyDescent="0.2">
      <c r="A265" s="5">
        <v>279</v>
      </c>
      <c r="B265" s="5">
        <v>8</v>
      </c>
      <c r="C265" s="10" t="s">
        <v>51</v>
      </c>
      <c r="D265" s="10" t="s">
        <v>823</v>
      </c>
      <c r="E265" s="5" t="s">
        <v>767</v>
      </c>
      <c r="F265" s="8">
        <f>IF(IF(AE265="NA",AC265,AE265)&gt;Assumptions!$B$11,0,1)</f>
        <v>1</v>
      </c>
      <c r="G265" s="8">
        <f t="shared" si="30"/>
        <v>0</v>
      </c>
      <c r="H265" s="8">
        <f>IF(IF(AI265="NA",AG265,AI265)&gt;Assumptions!$B$11,0,1)</f>
        <v>1</v>
      </c>
      <c r="I265" s="6">
        <f t="shared" si="31"/>
        <v>800</v>
      </c>
      <c r="J265" s="8">
        <f>IF(IF(AM265="NA",AK265,AM265)&gt;Assumptions!$B$11,0,1)</f>
        <v>1</v>
      </c>
      <c r="K265" s="6">
        <f t="shared" si="32"/>
        <v>1200</v>
      </c>
      <c r="L265" s="5">
        <f t="shared" si="33"/>
        <v>2</v>
      </c>
      <c r="M265" s="5">
        <v>0</v>
      </c>
      <c r="N265" s="34">
        <f t="shared" si="34"/>
        <v>0</v>
      </c>
      <c r="O265" s="10" t="s">
        <v>869</v>
      </c>
      <c r="Q265" s="5" t="s">
        <v>767</v>
      </c>
      <c r="R265" s="9">
        <v>2</v>
      </c>
      <c r="S265" s="9" t="s">
        <v>416</v>
      </c>
      <c r="T265" s="9" t="s">
        <v>57</v>
      </c>
      <c r="X265" s="9" t="s">
        <v>61</v>
      </c>
      <c r="Y265" s="14" t="s">
        <v>612</v>
      </c>
      <c r="Z265" s="7">
        <v>108</v>
      </c>
      <c r="AA265" s="26">
        <f t="shared" si="36"/>
        <v>0</v>
      </c>
      <c r="AB265" s="5" t="s">
        <v>60</v>
      </c>
      <c r="AC265" s="5">
        <f>ROUNDUP(Z265*Assumptions!$B$13/Assumptions!$B$10,0)</f>
        <v>1</v>
      </c>
      <c r="AD265" s="6">
        <f>AC265*Assumptions!$B$9</f>
        <v>400</v>
      </c>
      <c r="AE265" s="5" t="s">
        <v>60</v>
      </c>
      <c r="AF265" s="6" t="s">
        <v>60</v>
      </c>
      <c r="AG265" s="5">
        <f>ROUNDUP(Z265*Assumptions!$B$15/Assumptions!$B$10,0)</f>
        <v>1</v>
      </c>
      <c r="AH265" s="6">
        <f>AG265*Assumptions!$B$9</f>
        <v>400</v>
      </c>
      <c r="AI265" s="5" t="s">
        <v>60</v>
      </c>
      <c r="AJ265" s="6" t="s">
        <v>60</v>
      </c>
      <c r="AK265" s="5">
        <f>ROUNDUP(Z265*Assumptions!$B$16/Assumptions!$B$10,0)</f>
        <v>1</v>
      </c>
      <c r="AL265" s="6">
        <f>AK265*Assumptions!$B$9</f>
        <v>400</v>
      </c>
      <c r="AM265" s="5" t="s">
        <v>60</v>
      </c>
      <c r="AN265" s="6" t="s">
        <v>60</v>
      </c>
      <c r="AQ265" s="5">
        <f t="shared" si="35"/>
        <v>1</v>
      </c>
      <c r="AR265" s="5">
        <f>IF(R265&gt;9,Assumptions!$B$18,0)</f>
        <v>0</v>
      </c>
      <c r="AS265" s="5">
        <f>IF(OR(T265="se",T265="s"),Assumptions!$B$19,0)</f>
        <v>0</v>
      </c>
      <c r="AT265" s="5">
        <f>IF(ISBLANK(V265),0,Assumptions!$B$20)</f>
        <v>0</v>
      </c>
      <c r="AU265" s="5">
        <f>IF(W265&gt;0,Assumptions!$B$21,0)</f>
        <v>0</v>
      </c>
      <c r="AV265" s="5">
        <f>IF(OR(COUNT(SEARCH({"ih","ie"},D265)),COUNT(SEARCH({"profile","income","lim","lico","mbm"},O265))),Assumptions!$B$22,0)</f>
        <v>0</v>
      </c>
      <c r="AW265" s="5">
        <f>IF(OR(COUNT(SEARCH({"hsc","ih","sdc"},D265)),COUNT(SEARCH({"profile","dwelling","housing","construction","rooms","owner","rent"},O265))),Assumptions!$B$23,0)</f>
        <v>0</v>
      </c>
      <c r="AX265" s="5">
        <f>IF(OR(COUNT(SEARCH({"ied","ic","evm"},D265)),COUNT(SEARCH({"profile","immigr","birth","visible","citizen","generation"},O265))),1,0)</f>
        <v>1</v>
      </c>
      <c r="AY265" s="5">
        <f>IF(OR(COUNT(SEARCH({"fh","fhm","ms"},D265)),COUNT(SEARCH({"profile","common-law","marital","family","parent","child","same sex","living alone","household size"},O265))),Assumptions!$B$25,0)</f>
        <v>0</v>
      </c>
      <c r="AZ265" s="5">
        <f>IF(OR(COUNT(SEARCH({"as"},D265)),COUNT(SEARCH({"profile","age","elderly","child","senior"},O265))),Assumptions!$B$26,0)</f>
        <v>1</v>
      </c>
    </row>
    <row r="266" spans="1:52" ht="50.1" customHeight="1" x14ac:dyDescent="0.2">
      <c r="A266" s="5">
        <v>280</v>
      </c>
      <c r="B266" s="5">
        <v>8</v>
      </c>
      <c r="C266" s="10" t="s">
        <v>51</v>
      </c>
      <c r="D266" s="10" t="s">
        <v>823</v>
      </c>
      <c r="E266" s="5" t="s">
        <v>143</v>
      </c>
      <c r="F266" s="8">
        <f>IF(IF(AE266="NA",AC266,AE266)&gt;Assumptions!$B$11,0,1)</f>
        <v>0</v>
      </c>
      <c r="G266" s="8">
        <f t="shared" si="30"/>
        <v>1</v>
      </c>
      <c r="H266" s="8">
        <f>IF(IF(AI266="NA",AG266,AI266)&gt;Assumptions!$B$11,0,1)</f>
        <v>1</v>
      </c>
      <c r="I266" s="6">
        <f t="shared" si="31"/>
        <v>1600</v>
      </c>
      <c r="J266" s="8">
        <f>IF(IF(AM266="NA",AK266,AM266)&gt;Assumptions!$B$11,0,1)</f>
        <v>0</v>
      </c>
      <c r="K266" s="6">
        <f t="shared" si="32"/>
        <v>1600</v>
      </c>
      <c r="L266" s="5">
        <f t="shared" si="33"/>
        <v>0</v>
      </c>
      <c r="M266" s="5">
        <v>0</v>
      </c>
      <c r="N266" s="34">
        <f t="shared" si="34"/>
        <v>0</v>
      </c>
      <c r="O266" s="10" t="s">
        <v>870</v>
      </c>
      <c r="Q266" s="5" t="s">
        <v>143</v>
      </c>
      <c r="R266" s="9">
        <v>9</v>
      </c>
      <c r="S266" s="9" t="s">
        <v>416</v>
      </c>
      <c r="T266" s="9" t="s">
        <v>57</v>
      </c>
      <c r="U266" s="9">
        <v>10</v>
      </c>
      <c r="X266" s="9" t="s">
        <v>61</v>
      </c>
      <c r="Y266" s="14" t="s">
        <v>512</v>
      </c>
      <c r="Z266" s="7">
        <v>139050</v>
      </c>
      <c r="AA266" s="26">
        <f t="shared" si="36"/>
        <v>0</v>
      </c>
      <c r="AB266" s="5" t="s">
        <v>60</v>
      </c>
      <c r="AC266" s="5">
        <f>ROUNDUP(Z266*Assumptions!$B$13/Assumptions!$B$10,0)</f>
        <v>16</v>
      </c>
      <c r="AD266" s="6">
        <f>AC266*Assumptions!$B$9</f>
        <v>6400</v>
      </c>
      <c r="AE266" s="5" t="s">
        <v>60</v>
      </c>
      <c r="AF266" s="6" t="s">
        <v>60</v>
      </c>
      <c r="AG266" s="5">
        <f>ROUNDUP(Z266*Assumptions!$B$15/Assumptions!$B$10,0)</f>
        <v>2</v>
      </c>
      <c r="AH266" s="6">
        <f>AG266*Assumptions!$B$9</f>
        <v>800</v>
      </c>
      <c r="AI266" s="5" t="s">
        <v>60</v>
      </c>
      <c r="AJ266" s="6" t="s">
        <v>60</v>
      </c>
      <c r="AK266" s="5">
        <f>ROUNDUP(Z266*Assumptions!$B$16/Assumptions!$B$10,0)</f>
        <v>3</v>
      </c>
      <c r="AL266" s="6">
        <f>AK266*Assumptions!$B$9</f>
        <v>1200</v>
      </c>
      <c r="AM266" s="5" t="s">
        <v>60</v>
      </c>
      <c r="AN266" s="6" t="s">
        <v>60</v>
      </c>
      <c r="AQ266" s="5">
        <f t="shared" si="35"/>
        <v>0</v>
      </c>
      <c r="AR266" s="5">
        <f>IF(R266&gt;9,Assumptions!$B$18,0)</f>
        <v>0</v>
      </c>
      <c r="AS266" s="5">
        <f>IF(OR(T266="se",T266="s"),Assumptions!$B$19,0)</f>
        <v>0</v>
      </c>
      <c r="AT266" s="5">
        <f>IF(ISBLANK(V266),0,Assumptions!$B$20)</f>
        <v>0</v>
      </c>
      <c r="AU266" s="5">
        <f>IF(W266&gt;0,Assumptions!$B$21,0)</f>
        <v>0</v>
      </c>
      <c r="AV266" s="5">
        <f>IF(OR(COUNT(SEARCH({"ih","ie"},D266)),COUNT(SEARCH({"profile","income","lim","lico","mbm"},O266))),Assumptions!$B$22,0)</f>
        <v>0</v>
      </c>
      <c r="AW266" s="5">
        <f>IF(OR(COUNT(SEARCH({"hsc","ih","sdc"},D266)),COUNT(SEARCH({"profile","dwelling","housing","construction","rooms","owner","rent"},O266))),Assumptions!$B$23,0)</f>
        <v>0</v>
      </c>
      <c r="AX266" s="5">
        <f>IF(OR(COUNT(SEARCH({"ied","ic","evm"},D266)),COUNT(SEARCH({"profile","immigr","birth","visible","citizen","generation"},O266))),1,0)</f>
        <v>1</v>
      </c>
      <c r="AY266" s="5">
        <f>IF(OR(COUNT(SEARCH({"fh","fhm","ms"},D266)),COUNT(SEARCH({"profile","common-law","marital","family","parent","child","same sex","living alone","household size"},O266))),Assumptions!$B$25,0)</f>
        <v>0</v>
      </c>
      <c r="AZ266" s="5">
        <f>IF(OR(COUNT(SEARCH({"as"},D266)),COUNT(SEARCH({"profile","age","elderly","child","senior"},O266))),Assumptions!$B$26,0)</f>
        <v>1</v>
      </c>
    </row>
    <row r="267" spans="1:52" ht="50.1" customHeight="1" x14ac:dyDescent="0.2">
      <c r="A267" s="5">
        <v>281</v>
      </c>
      <c r="B267" s="5">
        <v>8</v>
      </c>
      <c r="C267" s="10" t="s">
        <v>51</v>
      </c>
      <c r="D267" s="10" t="s">
        <v>823</v>
      </c>
      <c r="E267" s="5" t="s">
        <v>768</v>
      </c>
      <c r="F267" s="8">
        <f>IF(IF(AE267="NA",AC267,AE267)&gt;Assumptions!$B$11,0,1)</f>
        <v>1</v>
      </c>
      <c r="G267" s="8">
        <f t="shared" si="30"/>
        <v>0</v>
      </c>
      <c r="H267" s="8">
        <f>IF(IF(AI267="NA",AG267,AI267)&gt;Assumptions!$B$11,0,1)</f>
        <v>1</v>
      </c>
      <c r="I267" s="6">
        <f t="shared" si="31"/>
        <v>800</v>
      </c>
      <c r="J267" s="8">
        <f>IF(IF(AM267="NA",AK267,AM267)&gt;Assumptions!$B$11,0,1)</f>
        <v>1</v>
      </c>
      <c r="K267" s="6">
        <f t="shared" si="32"/>
        <v>1200</v>
      </c>
      <c r="L267" s="5">
        <f t="shared" si="33"/>
        <v>1</v>
      </c>
      <c r="M267" s="5">
        <v>0</v>
      </c>
      <c r="N267" s="34">
        <f t="shared" si="34"/>
        <v>0</v>
      </c>
      <c r="O267" s="10" t="s">
        <v>871</v>
      </c>
      <c r="Q267" s="5" t="s">
        <v>768</v>
      </c>
      <c r="R267" s="9">
        <v>2</v>
      </c>
      <c r="S267" s="9" t="s">
        <v>416</v>
      </c>
      <c r="T267" s="9" t="s">
        <v>57</v>
      </c>
      <c r="X267" s="9" t="s">
        <v>61</v>
      </c>
      <c r="Y267" s="14" t="s">
        <v>512</v>
      </c>
      <c r="Z267" s="7">
        <v>7308</v>
      </c>
      <c r="AA267" s="26">
        <f t="shared" si="36"/>
        <v>0</v>
      </c>
      <c r="AB267" s="5" t="s">
        <v>60</v>
      </c>
      <c r="AC267" s="5">
        <f>ROUNDUP(Z267*Assumptions!$B$13/Assumptions!$B$10,0)</f>
        <v>1</v>
      </c>
      <c r="AD267" s="6">
        <f>AC267*Assumptions!$B$9</f>
        <v>400</v>
      </c>
      <c r="AE267" s="5" t="s">
        <v>60</v>
      </c>
      <c r="AF267" s="6" t="s">
        <v>60</v>
      </c>
      <c r="AG267" s="5">
        <f>ROUNDUP(Z267*Assumptions!$B$15/Assumptions!$B$10,0)</f>
        <v>1</v>
      </c>
      <c r="AH267" s="6">
        <f>AG267*Assumptions!$B$9</f>
        <v>400</v>
      </c>
      <c r="AI267" s="5" t="s">
        <v>60</v>
      </c>
      <c r="AJ267" s="6" t="s">
        <v>60</v>
      </c>
      <c r="AK267" s="5">
        <f>ROUNDUP(Z267*Assumptions!$B$16/Assumptions!$B$10,0)</f>
        <v>1</v>
      </c>
      <c r="AL267" s="6">
        <f>AK267*Assumptions!$B$9</f>
        <v>400</v>
      </c>
      <c r="AM267" s="5" t="s">
        <v>60</v>
      </c>
      <c r="AN267" s="6" t="s">
        <v>60</v>
      </c>
      <c r="AQ267" s="5">
        <f t="shared" si="35"/>
        <v>1</v>
      </c>
      <c r="AR267" s="5">
        <f>IF(R267&gt;9,Assumptions!$B$18,0)</f>
        <v>0</v>
      </c>
      <c r="AS267" s="5">
        <f>IF(OR(T267="se",T267="s"),Assumptions!$B$19,0)</f>
        <v>0</v>
      </c>
      <c r="AT267" s="5">
        <f>IF(ISBLANK(V267),0,Assumptions!$B$20)</f>
        <v>0</v>
      </c>
      <c r="AU267" s="5">
        <f>IF(W267&gt;0,Assumptions!$B$21,0)</f>
        <v>0</v>
      </c>
      <c r="AV267" s="5">
        <f>IF(OR(COUNT(SEARCH({"ih","ie"},D267)),COUNT(SEARCH({"profile","income","lim","lico","mbm"},O267))),Assumptions!$B$22,0)</f>
        <v>0</v>
      </c>
      <c r="AW267" s="5">
        <f>IF(OR(COUNT(SEARCH({"hsc","ih","sdc"},D267)),COUNT(SEARCH({"profile","dwelling","housing","construction","rooms","owner","rent"},O267))),Assumptions!$B$23,0)</f>
        <v>0</v>
      </c>
      <c r="AX267" s="5">
        <f>IF(OR(COUNT(SEARCH({"ied","ic","evm"},D267)),COUNT(SEARCH({"profile","immigr","birth","visible","citizen","generation"},O267))),1,0)</f>
        <v>1</v>
      </c>
      <c r="AY267" s="5">
        <f>IF(OR(COUNT(SEARCH({"fh","fhm","ms"},D267)),COUNT(SEARCH({"profile","common-law","marital","family","parent","child","same sex","living alone","household size"},O267))),Assumptions!$B$25,0)</f>
        <v>0</v>
      </c>
      <c r="AZ267" s="5">
        <f>IF(OR(COUNT(SEARCH({"as"},D267)),COUNT(SEARCH({"profile","age","elderly","child","senior"},O267))),Assumptions!$B$26,0)</f>
        <v>0</v>
      </c>
    </row>
    <row r="268" spans="1:52" ht="50.1" customHeight="1" x14ac:dyDescent="0.2">
      <c r="A268" s="5">
        <v>282</v>
      </c>
      <c r="B268" s="5">
        <v>8</v>
      </c>
      <c r="C268" s="10" t="s">
        <v>51</v>
      </c>
      <c r="D268" s="10" t="s">
        <v>823</v>
      </c>
      <c r="E268" s="5" t="s">
        <v>769</v>
      </c>
      <c r="F268" s="8">
        <f>IF(IF(AE268="NA",AC268,AE268)&gt;Assumptions!$B$11,0,1)</f>
        <v>1</v>
      </c>
      <c r="G268" s="8">
        <f t="shared" si="30"/>
        <v>0</v>
      </c>
      <c r="H268" s="8">
        <f>IF(IF(AI268="NA",AG268,AI268)&gt;Assumptions!$B$11,0,1)</f>
        <v>1</v>
      </c>
      <c r="I268" s="6">
        <f t="shared" si="31"/>
        <v>800</v>
      </c>
      <c r="J268" s="8">
        <f>IF(IF(AM268="NA",AK268,AM268)&gt;Assumptions!$B$11,0,1)</f>
        <v>1</v>
      </c>
      <c r="K268" s="6">
        <f t="shared" si="32"/>
        <v>1200</v>
      </c>
      <c r="L268" s="5">
        <f t="shared" si="33"/>
        <v>2</v>
      </c>
      <c r="M268" s="5">
        <v>0</v>
      </c>
      <c r="N268" s="34">
        <f t="shared" si="34"/>
        <v>0</v>
      </c>
      <c r="O268" s="10" t="s">
        <v>872</v>
      </c>
      <c r="Q268" s="5" t="s">
        <v>769</v>
      </c>
      <c r="R268" s="9">
        <v>2</v>
      </c>
      <c r="S268" s="9" t="s">
        <v>416</v>
      </c>
      <c r="T268" s="9" t="s">
        <v>57</v>
      </c>
      <c r="X268" s="9" t="s">
        <v>61</v>
      </c>
      <c r="Y268" s="14" t="s">
        <v>621</v>
      </c>
      <c r="Z268" s="7">
        <v>5346</v>
      </c>
      <c r="AA268" s="26">
        <f t="shared" si="36"/>
        <v>0</v>
      </c>
      <c r="AB268" s="5" t="s">
        <v>60</v>
      </c>
      <c r="AC268" s="5">
        <f>ROUNDUP(Z268*Assumptions!$B$13/Assumptions!$B$10,0)</f>
        <v>1</v>
      </c>
      <c r="AD268" s="6">
        <f>AC268*Assumptions!$B$9</f>
        <v>400</v>
      </c>
      <c r="AE268" s="5" t="s">
        <v>60</v>
      </c>
      <c r="AF268" s="6" t="s">
        <v>60</v>
      </c>
      <c r="AG268" s="5">
        <f>ROUNDUP(Z268*Assumptions!$B$15/Assumptions!$B$10,0)</f>
        <v>1</v>
      </c>
      <c r="AH268" s="6">
        <f>AG268*Assumptions!$B$9</f>
        <v>400</v>
      </c>
      <c r="AI268" s="5" t="s">
        <v>60</v>
      </c>
      <c r="AJ268" s="6" t="s">
        <v>60</v>
      </c>
      <c r="AK268" s="5">
        <f>ROUNDUP(Z268*Assumptions!$B$16/Assumptions!$B$10,0)</f>
        <v>1</v>
      </c>
      <c r="AL268" s="6">
        <f>AK268*Assumptions!$B$9</f>
        <v>400</v>
      </c>
      <c r="AM268" s="5" t="s">
        <v>60</v>
      </c>
      <c r="AN268" s="6" t="s">
        <v>60</v>
      </c>
      <c r="AQ268" s="5">
        <f t="shared" si="35"/>
        <v>1</v>
      </c>
      <c r="AR268" s="5">
        <f>IF(R268&gt;9,Assumptions!$B$18,0)</f>
        <v>0</v>
      </c>
      <c r="AS268" s="5">
        <f>IF(OR(T268="se",T268="s"),Assumptions!$B$19,0)</f>
        <v>0</v>
      </c>
      <c r="AT268" s="5">
        <f>IF(ISBLANK(V268),0,Assumptions!$B$20)</f>
        <v>0</v>
      </c>
      <c r="AU268" s="5">
        <f>IF(W268&gt;0,Assumptions!$B$21,0)</f>
        <v>0</v>
      </c>
      <c r="AV268" s="5">
        <f>IF(OR(COUNT(SEARCH({"ih","ie"},D268)),COUNT(SEARCH({"profile","income","lim","lico","mbm"},O268))),Assumptions!$B$22,0)</f>
        <v>0</v>
      </c>
      <c r="AW268" s="5">
        <f>IF(OR(COUNT(SEARCH({"hsc","ih","sdc"},D268)),COUNT(SEARCH({"profile","dwelling","housing","construction","rooms","owner","rent"},O268))),Assumptions!$B$23,0)</f>
        <v>0</v>
      </c>
      <c r="AX268" s="5">
        <f>IF(OR(COUNT(SEARCH({"ied","ic","evm"},D268)),COUNT(SEARCH({"profile","immigr","birth","visible","citizen","generation"},O268))),1,0)</f>
        <v>1</v>
      </c>
      <c r="AY268" s="5">
        <f>IF(OR(COUNT(SEARCH({"fh","fhm","ms"},D268)),COUNT(SEARCH({"profile","common-law","marital","family","parent","child","same sex","living alone","household size"},O268))),Assumptions!$B$25,0)</f>
        <v>0</v>
      </c>
      <c r="AZ268" s="5">
        <f>IF(OR(COUNT(SEARCH({"as"},D268)),COUNT(SEARCH({"profile","age","elderly","child","senior"},O268))),Assumptions!$B$26,0)</f>
        <v>1</v>
      </c>
    </row>
    <row r="269" spans="1:52" ht="50.1" customHeight="1" x14ac:dyDescent="0.2">
      <c r="A269" s="5">
        <v>283</v>
      </c>
      <c r="B269" s="5">
        <v>8</v>
      </c>
      <c r="C269" s="10" t="s">
        <v>51</v>
      </c>
      <c r="D269" s="10" t="s">
        <v>137</v>
      </c>
      <c r="E269" s="5" t="s">
        <v>146</v>
      </c>
      <c r="F269" s="8">
        <f>IF(IF(AE269="NA",AC269,AE269)&gt;Assumptions!$B$11,0,1)</f>
        <v>1</v>
      </c>
      <c r="G269" s="8">
        <f t="shared" si="30"/>
        <v>0</v>
      </c>
      <c r="H269" s="8">
        <f>IF(IF(AI269="NA",AG269,AI269)&gt;Assumptions!$B$11,0,1)</f>
        <v>1</v>
      </c>
      <c r="I269" s="6">
        <f t="shared" si="31"/>
        <v>800</v>
      </c>
      <c r="J269" s="8">
        <f>IF(IF(AM269="NA",AK269,AM269)&gt;Assumptions!$B$11,0,1)</f>
        <v>1</v>
      </c>
      <c r="K269" s="6">
        <f t="shared" si="32"/>
        <v>1200</v>
      </c>
      <c r="L269" s="5">
        <f t="shared" si="33"/>
        <v>0</v>
      </c>
      <c r="M269" s="5">
        <v>0</v>
      </c>
      <c r="N269" s="34">
        <f t="shared" si="34"/>
        <v>0</v>
      </c>
      <c r="O269" s="10" t="s">
        <v>873</v>
      </c>
      <c r="Q269" s="5" t="s">
        <v>146</v>
      </c>
      <c r="R269" s="9">
        <v>6</v>
      </c>
      <c r="S269" s="9" t="s">
        <v>416</v>
      </c>
      <c r="T269" s="9" t="s">
        <v>57</v>
      </c>
      <c r="U269" s="9">
        <v>13</v>
      </c>
      <c r="X269" s="9" t="s">
        <v>61</v>
      </c>
      <c r="Y269" s="14" t="s">
        <v>512</v>
      </c>
      <c r="Z269" s="7">
        <v>1728</v>
      </c>
      <c r="AA269" s="26">
        <f t="shared" si="36"/>
        <v>0</v>
      </c>
      <c r="AB269" s="5" t="s">
        <v>60</v>
      </c>
      <c r="AC269" s="5">
        <f>ROUNDUP(Z269*Assumptions!$B$13/Assumptions!$B$10,0)</f>
        <v>1</v>
      </c>
      <c r="AD269" s="6">
        <f>AC269*Assumptions!$B$9</f>
        <v>400</v>
      </c>
      <c r="AE269" s="5" t="s">
        <v>60</v>
      </c>
      <c r="AF269" s="6" t="s">
        <v>60</v>
      </c>
      <c r="AG269" s="5">
        <f>ROUNDUP(Z269*Assumptions!$B$15/Assumptions!$B$10,0)</f>
        <v>1</v>
      </c>
      <c r="AH269" s="6">
        <f>AG269*Assumptions!$B$9</f>
        <v>400</v>
      </c>
      <c r="AI269" s="5" t="s">
        <v>60</v>
      </c>
      <c r="AJ269" s="6" t="s">
        <v>60</v>
      </c>
      <c r="AK269" s="5">
        <f>ROUNDUP(Z269*Assumptions!$B$16/Assumptions!$B$10,0)</f>
        <v>1</v>
      </c>
      <c r="AL269" s="6">
        <f>AK269*Assumptions!$B$9</f>
        <v>400</v>
      </c>
      <c r="AM269" s="5" t="s">
        <v>60</v>
      </c>
      <c r="AN269" s="6" t="s">
        <v>60</v>
      </c>
      <c r="AQ269" s="5">
        <f t="shared" si="35"/>
        <v>0</v>
      </c>
      <c r="AR269" s="5">
        <f>IF(R269&gt;9,Assumptions!$B$18,0)</f>
        <v>0</v>
      </c>
      <c r="AS269" s="5">
        <f>IF(OR(T269="se",T269="s"),Assumptions!$B$19,0)</f>
        <v>0</v>
      </c>
      <c r="AT269" s="5">
        <f>IF(ISBLANK(V269),0,Assumptions!$B$20)</f>
        <v>0</v>
      </c>
      <c r="AU269" s="5">
        <f>IF(W269&gt;0,Assumptions!$B$21,0)</f>
        <v>0</v>
      </c>
      <c r="AV269" s="5">
        <f>IF(OR(COUNT(SEARCH({"ih","ie"},D269)),COUNT(SEARCH({"profile","income","lim","lico","mbm"},O269))),Assumptions!$B$22,0)</f>
        <v>0</v>
      </c>
      <c r="AW269" s="5">
        <f>IF(OR(COUNT(SEARCH({"hsc","ih","sdc"},D269)),COUNT(SEARCH({"profile","dwelling","housing","construction","rooms","owner","rent"},O269))),Assumptions!$B$23,0)</f>
        <v>0</v>
      </c>
      <c r="AX269" s="5">
        <f>IF(OR(COUNT(SEARCH({"ied","ic","evm"},D269)),COUNT(SEARCH({"profile","immigr","birth","visible","citizen","generation"},O269))),1,0)</f>
        <v>0</v>
      </c>
      <c r="AY269" s="5">
        <f>IF(OR(COUNT(SEARCH({"fh","fhm","ms"},D269)),COUNT(SEARCH({"profile","common-law","marital","family","parent","child","same sex","living alone","household size"},O269))),Assumptions!$B$25,0)</f>
        <v>0</v>
      </c>
      <c r="AZ269" s="5">
        <f>IF(OR(COUNT(SEARCH({"as"},D269)),COUNT(SEARCH({"profile","age","elderly","child","senior"},O269))),Assumptions!$B$26,0)</f>
        <v>1</v>
      </c>
    </row>
    <row r="270" spans="1:52" ht="50.1" customHeight="1" x14ac:dyDescent="0.2">
      <c r="A270" s="5">
        <v>284</v>
      </c>
      <c r="B270" s="5">
        <v>8</v>
      </c>
      <c r="C270" s="10" t="s">
        <v>51</v>
      </c>
      <c r="D270" s="10" t="s">
        <v>137</v>
      </c>
      <c r="E270" s="5" t="s">
        <v>770</v>
      </c>
      <c r="F270" s="8">
        <f>IF(IF(AE270="NA",AC270,AE270)&gt;Assumptions!$B$11,0,1)</f>
        <v>1</v>
      </c>
      <c r="G270" s="8">
        <f t="shared" si="30"/>
        <v>0</v>
      </c>
      <c r="H270" s="8">
        <f>IF(IF(AI270="NA",AG270,AI270)&gt;Assumptions!$B$11,0,1)</f>
        <v>1</v>
      </c>
      <c r="I270" s="6">
        <f t="shared" si="31"/>
        <v>800</v>
      </c>
      <c r="J270" s="8">
        <f>IF(IF(AM270="NA",AK270,AM270)&gt;Assumptions!$B$11,0,1)</f>
        <v>1</v>
      </c>
      <c r="K270" s="6">
        <f t="shared" si="32"/>
        <v>1200</v>
      </c>
      <c r="L270" s="5">
        <f t="shared" si="33"/>
        <v>1</v>
      </c>
      <c r="M270" s="5">
        <v>0</v>
      </c>
      <c r="N270" s="34">
        <f t="shared" si="34"/>
        <v>0</v>
      </c>
      <c r="O270" s="10" t="s">
        <v>874</v>
      </c>
      <c r="Q270" s="5" t="s">
        <v>770</v>
      </c>
      <c r="R270" s="9">
        <v>6</v>
      </c>
      <c r="S270" s="9" t="s">
        <v>416</v>
      </c>
      <c r="T270" s="9" t="s">
        <v>57</v>
      </c>
      <c r="X270" s="9" t="s">
        <v>61</v>
      </c>
      <c r="Y270" s="14" t="s">
        <v>512</v>
      </c>
      <c r="Z270" s="7">
        <v>288</v>
      </c>
      <c r="AA270" s="26">
        <f t="shared" si="36"/>
        <v>0</v>
      </c>
      <c r="AB270" s="5" t="s">
        <v>60</v>
      </c>
      <c r="AC270" s="5">
        <f>ROUNDUP(Z270*Assumptions!$B$13/Assumptions!$B$10,0)</f>
        <v>1</v>
      </c>
      <c r="AD270" s="6">
        <f>AC270*Assumptions!$B$9</f>
        <v>400</v>
      </c>
      <c r="AE270" s="5" t="s">
        <v>60</v>
      </c>
      <c r="AF270" s="6" t="s">
        <v>60</v>
      </c>
      <c r="AG270" s="5">
        <f>ROUNDUP(Z270*Assumptions!$B$15/Assumptions!$B$10,0)</f>
        <v>1</v>
      </c>
      <c r="AH270" s="6">
        <f>AG270*Assumptions!$B$9</f>
        <v>400</v>
      </c>
      <c r="AI270" s="5" t="s">
        <v>60</v>
      </c>
      <c r="AJ270" s="6" t="s">
        <v>60</v>
      </c>
      <c r="AK270" s="5">
        <f>ROUNDUP(Z270*Assumptions!$B$16/Assumptions!$B$10,0)</f>
        <v>1</v>
      </c>
      <c r="AL270" s="6">
        <f>AK270*Assumptions!$B$9</f>
        <v>400</v>
      </c>
      <c r="AM270" s="5" t="s">
        <v>60</v>
      </c>
      <c r="AN270" s="6" t="s">
        <v>60</v>
      </c>
      <c r="AQ270" s="5">
        <f t="shared" si="35"/>
        <v>1</v>
      </c>
      <c r="AR270" s="5">
        <f>IF(R270&gt;9,Assumptions!$B$18,0)</f>
        <v>0</v>
      </c>
      <c r="AS270" s="5">
        <f>IF(OR(T270="se",T270="s"),Assumptions!$B$19,0)</f>
        <v>0</v>
      </c>
      <c r="AT270" s="5">
        <f>IF(ISBLANK(V270),0,Assumptions!$B$20)</f>
        <v>0</v>
      </c>
      <c r="AU270" s="5">
        <f>IF(W270&gt;0,Assumptions!$B$21,0)</f>
        <v>0</v>
      </c>
      <c r="AV270" s="5">
        <f>IF(OR(COUNT(SEARCH({"ih","ie"},D270)),COUNT(SEARCH({"profile","income","lim","lico","mbm"},O270))),Assumptions!$B$22,0)</f>
        <v>0</v>
      </c>
      <c r="AW270" s="5">
        <f>IF(OR(COUNT(SEARCH({"hsc","ih","sdc"},D270)),COUNT(SEARCH({"profile","dwelling","housing","construction","rooms","owner","rent"},O270))),Assumptions!$B$23,0)</f>
        <v>0</v>
      </c>
      <c r="AX270" s="5">
        <f>IF(OR(COUNT(SEARCH({"ied","ic","evm"},D270)),COUNT(SEARCH({"profile","immigr","birth","visible","citizen","generation"},O270))),1,0)</f>
        <v>0</v>
      </c>
      <c r="AY270" s="5">
        <f>IF(OR(COUNT(SEARCH({"fh","fhm","ms"},D270)),COUNT(SEARCH({"profile","common-law","marital","family","parent","child","same sex","living alone","household size"},O270))),Assumptions!$B$25,0)</f>
        <v>0</v>
      </c>
      <c r="AZ270" s="5">
        <f>IF(OR(COUNT(SEARCH({"as"},D270)),COUNT(SEARCH({"profile","age","elderly","child","senior"},O270))),Assumptions!$B$26,0)</f>
        <v>1</v>
      </c>
    </row>
    <row r="271" spans="1:52" ht="50.1" customHeight="1" x14ac:dyDescent="0.2">
      <c r="A271" s="5">
        <v>285</v>
      </c>
      <c r="B271" s="5">
        <v>8</v>
      </c>
      <c r="C271" s="10" t="s">
        <v>51</v>
      </c>
      <c r="D271" s="10" t="s">
        <v>137</v>
      </c>
      <c r="E271" s="5" t="s">
        <v>145</v>
      </c>
      <c r="F271" s="8">
        <f>IF(IF(AE271="NA",AC271,AE271)&gt;Assumptions!$B$11,0,1)</f>
        <v>1</v>
      </c>
      <c r="G271" s="8">
        <f t="shared" si="30"/>
        <v>0</v>
      </c>
      <c r="H271" s="8">
        <f>IF(IF(AI271="NA",AG271,AI271)&gt;Assumptions!$B$11,0,1)</f>
        <v>1</v>
      </c>
      <c r="I271" s="6">
        <f t="shared" si="31"/>
        <v>800</v>
      </c>
      <c r="J271" s="8">
        <f>IF(IF(AM271="NA",AK271,AM271)&gt;Assumptions!$B$11,0,1)</f>
        <v>1</v>
      </c>
      <c r="K271" s="6">
        <f t="shared" si="32"/>
        <v>1200</v>
      </c>
      <c r="L271" s="5">
        <f t="shared" si="33"/>
        <v>0</v>
      </c>
      <c r="M271" s="5">
        <v>0</v>
      </c>
      <c r="N271" s="34">
        <f t="shared" si="34"/>
        <v>0</v>
      </c>
      <c r="O271" s="10" t="s">
        <v>875</v>
      </c>
      <c r="Q271" s="5" t="s">
        <v>145</v>
      </c>
      <c r="R271" s="9">
        <v>2</v>
      </c>
      <c r="S271" s="9" t="s">
        <v>416</v>
      </c>
      <c r="T271" s="9" t="s">
        <v>57</v>
      </c>
      <c r="U271" s="9">
        <v>12</v>
      </c>
      <c r="X271" s="9" t="s">
        <v>61</v>
      </c>
      <c r="Y271" s="14" t="s">
        <v>512</v>
      </c>
      <c r="Z271" s="7">
        <v>1944</v>
      </c>
      <c r="AA271" s="26">
        <f t="shared" si="36"/>
        <v>0</v>
      </c>
      <c r="AB271" s="5" t="s">
        <v>60</v>
      </c>
      <c r="AC271" s="5">
        <f>ROUNDUP(Z271*Assumptions!$B$13/Assumptions!$B$10,0)</f>
        <v>1</v>
      </c>
      <c r="AD271" s="6">
        <f>AC271*Assumptions!$B$9</f>
        <v>400</v>
      </c>
      <c r="AE271" s="5" t="s">
        <v>60</v>
      </c>
      <c r="AF271" s="6" t="s">
        <v>60</v>
      </c>
      <c r="AG271" s="5">
        <f>ROUNDUP(Z271*Assumptions!$B$15/Assumptions!$B$10,0)</f>
        <v>1</v>
      </c>
      <c r="AH271" s="6">
        <f>AG271*Assumptions!$B$9</f>
        <v>400</v>
      </c>
      <c r="AI271" s="5" t="s">
        <v>60</v>
      </c>
      <c r="AJ271" s="6" t="s">
        <v>60</v>
      </c>
      <c r="AK271" s="5">
        <f>ROUNDUP(Z271*Assumptions!$B$16/Assumptions!$B$10,0)</f>
        <v>1</v>
      </c>
      <c r="AL271" s="6">
        <f>AK271*Assumptions!$B$9</f>
        <v>400</v>
      </c>
      <c r="AM271" s="5" t="s">
        <v>60</v>
      </c>
      <c r="AN271" s="6" t="s">
        <v>60</v>
      </c>
      <c r="AQ271" s="5">
        <f t="shared" si="35"/>
        <v>0</v>
      </c>
      <c r="AR271" s="5">
        <f>IF(R271&gt;9,Assumptions!$B$18,0)</f>
        <v>0</v>
      </c>
      <c r="AS271" s="5">
        <f>IF(OR(T271="se",T271="s"),Assumptions!$B$19,0)</f>
        <v>0</v>
      </c>
      <c r="AT271" s="5">
        <f>IF(ISBLANK(V271),0,Assumptions!$B$20)</f>
        <v>0</v>
      </c>
      <c r="AU271" s="5">
        <f>IF(W271&gt;0,Assumptions!$B$21,0)</f>
        <v>0</v>
      </c>
      <c r="AV271" s="5">
        <f>IF(OR(COUNT(SEARCH({"ih","ie"},D271)),COUNT(SEARCH({"profile","income","lim","lico","mbm"},O271))),Assumptions!$B$22,0)</f>
        <v>0</v>
      </c>
      <c r="AW271" s="5">
        <f>IF(OR(COUNT(SEARCH({"hsc","ih","sdc"},D271)),COUNT(SEARCH({"profile","dwelling","housing","construction","rooms","owner","rent"},O271))),Assumptions!$B$23,0)</f>
        <v>0</v>
      </c>
      <c r="AX271" s="5">
        <f>IF(OR(COUNT(SEARCH({"ied","ic","evm"},D271)),COUNT(SEARCH({"profile","immigr","birth","visible","citizen","generation"},O271))),1,0)</f>
        <v>0</v>
      </c>
      <c r="AY271" s="5">
        <f>IF(OR(COUNT(SEARCH({"fh","fhm","ms"},D271)),COUNT(SEARCH({"profile","common-law","marital","family","parent","child","same sex","living alone","household size"},O271))),Assumptions!$B$25,0)</f>
        <v>0</v>
      </c>
      <c r="AZ271" s="5">
        <f>IF(OR(COUNT(SEARCH({"as"},D271)),COUNT(SEARCH({"profile","age","elderly","child","senior"},O271))),Assumptions!$B$26,0)</f>
        <v>1</v>
      </c>
    </row>
    <row r="272" spans="1:52" ht="50.1" customHeight="1" x14ac:dyDescent="0.2">
      <c r="A272" s="5">
        <v>286</v>
      </c>
      <c r="B272" s="5">
        <v>8</v>
      </c>
      <c r="C272" s="10" t="s">
        <v>51</v>
      </c>
      <c r="D272" s="10" t="s">
        <v>137</v>
      </c>
      <c r="E272" s="5" t="s">
        <v>147</v>
      </c>
      <c r="F272" s="8">
        <f>IF(IF(AE272="NA",AC272,AE272)&gt;Assumptions!$B$11,0,1)</f>
        <v>1</v>
      </c>
      <c r="G272" s="8">
        <f t="shared" si="30"/>
        <v>0</v>
      </c>
      <c r="H272" s="8">
        <f>IF(IF(AI272="NA",AG272,AI272)&gt;Assumptions!$B$11,0,1)</f>
        <v>1</v>
      </c>
      <c r="I272" s="6">
        <f t="shared" si="31"/>
        <v>800</v>
      </c>
      <c r="J272" s="8">
        <f>IF(IF(AM272="NA",AK272,AM272)&gt;Assumptions!$B$11,0,1)</f>
        <v>1</v>
      </c>
      <c r="K272" s="6">
        <f t="shared" si="32"/>
        <v>1200</v>
      </c>
      <c r="L272" s="5">
        <f t="shared" si="33"/>
        <v>0</v>
      </c>
      <c r="M272" s="5">
        <v>0</v>
      </c>
      <c r="N272" s="34">
        <f t="shared" si="34"/>
        <v>0</v>
      </c>
      <c r="O272" s="10" t="s">
        <v>876</v>
      </c>
      <c r="Q272" s="5" t="s">
        <v>147</v>
      </c>
      <c r="R272" s="9">
        <v>4</v>
      </c>
      <c r="S272" s="9" t="s">
        <v>416</v>
      </c>
      <c r="T272" s="9" t="s">
        <v>57</v>
      </c>
      <c r="U272" s="9">
        <v>14</v>
      </c>
      <c r="X272" s="9" t="s">
        <v>61</v>
      </c>
      <c r="Y272" s="14" t="s">
        <v>512</v>
      </c>
      <c r="Z272" s="7">
        <v>324</v>
      </c>
      <c r="AA272" s="26">
        <f t="shared" si="36"/>
        <v>0</v>
      </c>
      <c r="AB272" s="5" t="s">
        <v>60</v>
      </c>
      <c r="AC272" s="5">
        <f>ROUNDUP(Z272*Assumptions!$B$13/Assumptions!$B$10,0)</f>
        <v>1</v>
      </c>
      <c r="AD272" s="6">
        <f>AC272*Assumptions!$B$9</f>
        <v>400</v>
      </c>
      <c r="AE272" s="5" t="s">
        <v>60</v>
      </c>
      <c r="AF272" s="6" t="s">
        <v>60</v>
      </c>
      <c r="AG272" s="5">
        <f>ROUNDUP(Z272*Assumptions!$B$15/Assumptions!$B$10,0)</f>
        <v>1</v>
      </c>
      <c r="AH272" s="6">
        <f>AG272*Assumptions!$B$9</f>
        <v>400</v>
      </c>
      <c r="AI272" s="5" t="s">
        <v>60</v>
      </c>
      <c r="AJ272" s="6" t="s">
        <v>60</v>
      </c>
      <c r="AK272" s="5">
        <f>ROUNDUP(Z272*Assumptions!$B$16/Assumptions!$B$10,0)</f>
        <v>1</v>
      </c>
      <c r="AL272" s="6">
        <f>AK272*Assumptions!$B$9</f>
        <v>400</v>
      </c>
      <c r="AM272" s="5" t="s">
        <v>60</v>
      </c>
      <c r="AN272" s="6" t="s">
        <v>60</v>
      </c>
      <c r="AQ272" s="5">
        <f t="shared" si="35"/>
        <v>0</v>
      </c>
      <c r="AR272" s="5">
        <f>IF(R272&gt;9,Assumptions!$B$18,0)</f>
        <v>0</v>
      </c>
      <c r="AS272" s="5">
        <f>IF(OR(T272="se",T272="s"),Assumptions!$B$19,0)</f>
        <v>0</v>
      </c>
      <c r="AT272" s="5">
        <f>IF(ISBLANK(V272),0,Assumptions!$B$20)</f>
        <v>0</v>
      </c>
      <c r="AU272" s="5">
        <f>IF(W272&gt;0,Assumptions!$B$21,0)</f>
        <v>0</v>
      </c>
      <c r="AV272" s="5">
        <f>IF(OR(COUNT(SEARCH({"ih","ie"},D272)),COUNT(SEARCH({"profile","income","lim","lico","mbm"},O272))),Assumptions!$B$22,0)</f>
        <v>0</v>
      </c>
      <c r="AW272" s="5">
        <f>IF(OR(COUNT(SEARCH({"hsc","ih","sdc"},D272)),COUNT(SEARCH({"profile","dwelling","housing","construction","rooms","owner","rent"},O272))),Assumptions!$B$23,0)</f>
        <v>0</v>
      </c>
      <c r="AX272" s="5">
        <f>IF(OR(COUNT(SEARCH({"ied","ic","evm"},D272)),COUNT(SEARCH({"profile","immigr","birth","visible","citizen","generation"},O272))),1,0)</f>
        <v>0</v>
      </c>
      <c r="AY272" s="5">
        <f>IF(OR(COUNT(SEARCH({"fh","fhm","ms"},D272)),COUNT(SEARCH({"profile","common-law","marital","family","parent","child","same sex","living alone","household size"},O272))),Assumptions!$B$25,0)</f>
        <v>0</v>
      </c>
      <c r="AZ272" s="5">
        <f>IF(OR(COUNT(SEARCH({"as"},D272)),COUNT(SEARCH({"profile","age","elderly","child","senior"},O272))),Assumptions!$B$26,0)</f>
        <v>1</v>
      </c>
    </row>
    <row r="273" spans="1:52" ht="50.1" customHeight="1" x14ac:dyDescent="0.2">
      <c r="A273" s="5">
        <v>287</v>
      </c>
      <c r="B273" s="5">
        <v>8</v>
      </c>
      <c r="C273" s="10" t="s">
        <v>51</v>
      </c>
      <c r="D273" s="10" t="s">
        <v>137</v>
      </c>
      <c r="E273" s="5" t="s">
        <v>771</v>
      </c>
      <c r="F273" s="8">
        <f>IF(IF(AE273="NA",AC273,AE273)&gt;Assumptions!$B$11,0,1)</f>
        <v>0</v>
      </c>
      <c r="G273" s="8">
        <f t="shared" si="30"/>
        <v>1</v>
      </c>
      <c r="H273" s="8">
        <f>IF(IF(AI273="NA",AG273,AI273)&gt;Assumptions!$B$11,0,1)</f>
        <v>1</v>
      </c>
      <c r="I273" s="6">
        <f t="shared" si="31"/>
        <v>1600</v>
      </c>
      <c r="J273" s="8">
        <f>IF(IF(AM273="NA",AK273,AM273)&gt;Assumptions!$B$11,0,1)</f>
        <v>0</v>
      </c>
      <c r="K273" s="6">
        <f t="shared" si="32"/>
        <v>1600</v>
      </c>
      <c r="L273" s="5">
        <f t="shared" si="33"/>
        <v>1</v>
      </c>
      <c r="M273" s="5">
        <v>0</v>
      </c>
      <c r="N273" s="34">
        <f t="shared" si="34"/>
        <v>0</v>
      </c>
      <c r="O273" s="10" t="s">
        <v>877</v>
      </c>
      <c r="Q273" s="5" t="s">
        <v>771</v>
      </c>
      <c r="R273" s="9">
        <v>2</v>
      </c>
      <c r="S273" s="9" t="s">
        <v>416</v>
      </c>
      <c r="T273" s="9" t="s">
        <v>57</v>
      </c>
      <c r="X273" s="9" t="s">
        <v>61</v>
      </c>
      <c r="Y273" s="14" t="s">
        <v>512</v>
      </c>
      <c r="Z273" s="7">
        <v>166320</v>
      </c>
      <c r="AA273" s="26">
        <f t="shared" si="36"/>
        <v>0</v>
      </c>
      <c r="AB273" s="5" t="s">
        <v>60</v>
      </c>
      <c r="AC273" s="5">
        <f>ROUNDUP(Z273*Assumptions!$B$13/Assumptions!$B$10,0)</f>
        <v>19</v>
      </c>
      <c r="AD273" s="6">
        <f>AC273*Assumptions!$B$9</f>
        <v>7600</v>
      </c>
      <c r="AE273" s="5" t="s">
        <v>60</v>
      </c>
      <c r="AF273" s="6" t="s">
        <v>60</v>
      </c>
      <c r="AG273" s="5">
        <f>ROUNDUP(Z273*Assumptions!$B$15/Assumptions!$B$10,0)</f>
        <v>2</v>
      </c>
      <c r="AH273" s="6">
        <f>AG273*Assumptions!$B$9</f>
        <v>800</v>
      </c>
      <c r="AI273" s="5" t="s">
        <v>60</v>
      </c>
      <c r="AJ273" s="6" t="s">
        <v>60</v>
      </c>
      <c r="AK273" s="5">
        <f>ROUNDUP(Z273*Assumptions!$B$16/Assumptions!$B$10,0)</f>
        <v>3</v>
      </c>
      <c r="AL273" s="6">
        <f>AK273*Assumptions!$B$9</f>
        <v>1200</v>
      </c>
      <c r="AM273" s="5" t="s">
        <v>60</v>
      </c>
      <c r="AN273" s="6" t="s">
        <v>60</v>
      </c>
      <c r="AQ273" s="5">
        <f t="shared" si="35"/>
        <v>1</v>
      </c>
      <c r="AR273" s="5">
        <f>IF(R273&gt;9,Assumptions!$B$18,0)</f>
        <v>0</v>
      </c>
      <c r="AS273" s="5">
        <f>IF(OR(T273="se",T273="s"),Assumptions!$B$19,0)</f>
        <v>0</v>
      </c>
      <c r="AT273" s="5">
        <f>IF(ISBLANK(V273),0,Assumptions!$B$20)</f>
        <v>0</v>
      </c>
      <c r="AU273" s="5">
        <f>IF(W273&gt;0,Assumptions!$B$21,0)</f>
        <v>0</v>
      </c>
      <c r="AV273" s="5">
        <f>IF(OR(COUNT(SEARCH({"ih","ie"},D273)),COUNT(SEARCH({"profile","income","lim","lico","mbm"},O273))),Assumptions!$B$22,0)</f>
        <v>0</v>
      </c>
      <c r="AW273" s="5">
        <f>IF(OR(COUNT(SEARCH({"hsc","ih","sdc"},D273)),COUNT(SEARCH({"profile","dwelling","housing","construction","rooms","owner","rent"},O273))),Assumptions!$B$23,0)</f>
        <v>0</v>
      </c>
      <c r="AX273" s="5">
        <f>IF(OR(COUNT(SEARCH({"ied","ic","evm"},D273)),COUNT(SEARCH({"profile","immigr","birth","visible","citizen","generation"},O273))),1,0)</f>
        <v>0</v>
      </c>
      <c r="AY273" s="5">
        <f>IF(OR(COUNT(SEARCH({"fh","fhm","ms"},D273)),COUNT(SEARCH({"profile","common-law","marital","family","parent","child","same sex","living alone","household size"},O273))),Assumptions!$B$25,0)</f>
        <v>0</v>
      </c>
      <c r="AZ273" s="5">
        <f>IF(OR(COUNT(SEARCH({"as"},D273)),COUNT(SEARCH({"profile","age","elderly","child","senior"},O273))),Assumptions!$B$26,0)</f>
        <v>1</v>
      </c>
    </row>
    <row r="274" spans="1:52" ht="50.1" customHeight="1" x14ac:dyDescent="0.2">
      <c r="A274" s="5">
        <v>288</v>
      </c>
      <c r="B274" s="5">
        <v>8</v>
      </c>
      <c r="C274" s="10" t="s">
        <v>51</v>
      </c>
      <c r="D274" s="10" t="s">
        <v>137</v>
      </c>
      <c r="E274" s="5" t="s">
        <v>772</v>
      </c>
      <c r="F274" s="8">
        <f>IF(IF(AE274="NA",AC274,AE274)&gt;Assumptions!$B$11,0,1)</f>
        <v>0</v>
      </c>
      <c r="G274" s="8">
        <f t="shared" si="30"/>
        <v>1</v>
      </c>
      <c r="H274" s="8">
        <f>IF(IF(AI274="NA",AG274,AI274)&gt;Assumptions!$B$11,0,1)</f>
        <v>1</v>
      </c>
      <c r="I274" s="6">
        <f t="shared" si="31"/>
        <v>800</v>
      </c>
      <c r="J274" s="8">
        <f>IF(IF(AM274="NA",AK274,AM274)&gt;Assumptions!$B$11,0,1)</f>
        <v>1</v>
      </c>
      <c r="K274" s="6">
        <f t="shared" si="32"/>
        <v>1200</v>
      </c>
      <c r="L274" s="5">
        <f t="shared" si="33"/>
        <v>1</v>
      </c>
      <c r="M274" s="5">
        <v>0</v>
      </c>
      <c r="N274" s="34">
        <f t="shared" si="34"/>
        <v>0</v>
      </c>
      <c r="O274" s="10" t="s">
        <v>878</v>
      </c>
      <c r="Q274" s="5" t="s">
        <v>772</v>
      </c>
      <c r="R274" s="9">
        <v>3</v>
      </c>
      <c r="S274" s="9" t="s">
        <v>416</v>
      </c>
      <c r="T274" s="9" t="s">
        <v>57</v>
      </c>
      <c r="X274" s="9" t="s">
        <v>61</v>
      </c>
      <c r="Y274" s="14" t="s">
        <v>512</v>
      </c>
      <c r="Z274" s="7">
        <v>27720</v>
      </c>
      <c r="AA274" s="26">
        <f t="shared" si="36"/>
        <v>0</v>
      </c>
      <c r="AB274" s="5" t="s">
        <v>60</v>
      </c>
      <c r="AC274" s="5">
        <f>ROUNDUP(Z274*Assumptions!$B$13/Assumptions!$B$10,0)</f>
        <v>4</v>
      </c>
      <c r="AD274" s="6">
        <f>AC274*Assumptions!$B$9</f>
        <v>1600</v>
      </c>
      <c r="AE274" s="5" t="s">
        <v>60</v>
      </c>
      <c r="AF274" s="6" t="s">
        <v>60</v>
      </c>
      <c r="AG274" s="5">
        <f>ROUNDUP(Z274*Assumptions!$B$15/Assumptions!$B$10,0)</f>
        <v>1</v>
      </c>
      <c r="AH274" s="6">
        <f>AG274*Assumptions!$B$9</f>
        <v>400</v>
      </c>
      <c r="AI274" s="5" t="s">
        <v>60</v>
      </c>
      <c r="AJ274" s="6" t="s">
        <v>60</v>
      </c>
      <c r="AK274" s="5">
        <f>ROUNDUP(Z274*Assumptions!$B$16/Assumptions!$B$10,0)</f>
        <v>1</v>
      </c>
      <c r="AL274" s="6">
        <f>AK274*Assumptions!$B$9</f>
        <v>400</v>
      </c>
      <c r="AM274" s="5" t="s">
        <v>60</v>
      </c>
      <c r="AN274" s="6" t="s">
        <v>60</v>
      </c>
      <c r="AQ274" s="5">
        <f t="shared" si="35"/>
        <v>1</v>
      </c>
      <c r="AR274" s="5">
        <f>IF(R274&gt;9,Assumptions!$B$18,0)</f>
        <v>0</v>
      </c>
      <c r="AS274" s="5">
        <f>IF(OR(T274="se",T274="s"),Assumptions!$B$19,0)</f>
        <v>0</v>
      </c>
      <c r="AT274" s="5">
        <f>IF(ISBLANK(V274),0,Assumptions!$B$20)</f>
        <v>0</v>
      </c>
      <c r="AU274" s="5">
        <f>IF(W274&gt;0,Assumptions!$B$21,0)</f>
        <v>0</v>
      </c>
      <c r="AV274" s="5">
        <f>IF(OR(COUNT(SEARCH({"ih","ie"},D274)),COUNT(SEARCH({"profile","income","lim","lico","mbm"},O274))),Assumptions!$B$22,0)</f>
        <v>0</v>
      </c>
      <c r="AW274" s="5">
        <f>IF(OR(COUNT(SEARCH({"hsc","ih","sdc"},D274)),COUNT(SEARCH({"profile","dwelling","housing","construction","rooms","owner","rent"},O274))),Assumptions!$B$23,0)</f>
        <v>0</v>
      </c>
      <c r="AX274" s="5">
        <f>IF(OR(COUNT(SEARCH({"ied","ic","evm"},D274)),COUNT(SEARCH({"profile","immigr","birth","visible","citizen","generation"},O274))),1,0)</f>
        <v>0</v>
      </c>
      <c r="AY274" s="5">
        <f>IF(OR(COUNT(SEARCH({"fh","fhm","ms"},D274)),COUNT(SEARCH({"profile","common-law","marital","family","parent","child","same sex","living alone","household size"},O274))),Assumptions!$B$25,0)</f>
        <v>0</v>
      </c>
      <c r="AZ274" s="5">
        <f>IF(OR(COUNT(SEARCH({"as"},D274)),COUNT(SEARCH({"profile","age","elderly","child","senior"},O274))),Assumptions!$B$26,0)</f>
        <v>1</v>
      </c>
    </row>
    <row r="275" spans="1:52" ht="50.1" customHeight="1" x14ac:dyDescent="0.2">
      <c r="A275" s="5">
        <v>289</v>
      </c>
      <c r="B275" s="5">
        <v>8</v>
      </c>
      <c r="C275" s="10" t="s">
        <v>51</v>
      </c>
      <c r="D275" s="10" t="s">
        <v>137</v>
      </c>
      <c r="E275" s="5" t="s">
        <v>773</v>
      </c>
      <c r="F275" s="8">
        <f>IF(IF(AE275="NA",AC275,AE275)&gt;Assumptions!$B$11,0,1)</f>
        <v>0</v>
      </c>
      <c r="G275" s="8">
        <f t="shared" si="30"/>
        <v>1</v>
      </c>
      <c r="H275" s="8">
        <f>IF(IF(AI275="NA",AG275,AI275)&gt;Assumptions!$B$11,0,1)</f>
        <v>1</v>
      </c>
      <c r="I275" s="6">
        <f t="shared" si="31"/>
        <v>800</v>
      </c>
      <c r="J275" s="8">
        <f>IF(IF(AM275="NA",AK275,AM275)&gt;Assumptions!$B$11,0,1)</f>
        <v>1</v>
      </c>
      <c r="K275" s="6">
        <f t="shared" si="32"/>
        <v>1200</v>
      </c>
      <c r="L275" s="5">
        <f t="shared" si="33"/>
        <v>1</v>
      </c>
      <c r="M275" s="5">
        <v>0</v>
      </c>
      <c r="N275" s="34">
        <f t="shared" si="34"/>
        <v>0</v>
      </c>
      <c r="O275" s="10" t="s">
        <v>879</v>
      </c>
      <c r="Q275" s="5" t="s">
        <v>773</v>
      </c>
      <c r="R275" s="9">
        <v>2</v>
      </c>
      <c r="S275" s="9" t="s">
        <v>416</v>
      </c>
      <c r="T275" s="9" t="s">
        <v>57</v>
      </c>
      <c r="X275" s="9" t="s">
        <v>61</v>
      </c>
      <c r="Y275" s="14" t="s">
        <v>512</v>
      </c>
      <c r="Z275" s="7">
        <v>62370</v>
      </c>
      <c r="AA275" s="26">
        <f t="shared" si="36"/>
        <v>0</v>
      </c>
      <c r="AB275" s="5" t="s">
        <v>60</v>
      </c>
      <c r="AC275" s="5">
        <f>ROUNDUP(Z275*Assumptions!$B$13/Assumptions!$B$10,0)</f>
        <v>8</v>
      </c>
      <c r="AD275" s="6">
        <f>AC275*Assumptions!$B$9</f>
        <v>3200</v>
      </c>
      <c r="AE275" s="5" t="s">
        <v>60</v>
      </c>
      <c r="AF275" s="6" t="s">
        <v>60</v>
      </c>
      <c r="AG275" s="5">
        <f>ROUNDUP(Z275*Assumptions!$B$15/Assumptions!$B$10,0)</f>
        <v>1</v>
      </c>
      <c r="AH275" s="6">
        <f>AG275*Assumptions!$B$9</f>
        <v>400</v>
      </c>
      <c r="AI275" s="5" t="s">
        <v>60</v>
      </c>
      <c r="AJ275" s="6" t="s">
        <v>60</v>
      </c>
      <c r="AK275" s="5">
        <f>ROUNDUP(Z275*Assumptions!$B$16/Assumptions!$B$10,0)</f>
        <v>1</v>
      </c>
      <c r="AL275" s="6">
        <f>AK275*Assumptions!$B$9</f>
        <v>400</v>
      </c>
      <c r="AM275" s="5" t="s">
        <v>60</v>
      </c>
      <c r="AN275" s="6" t="s">
        <v>60</v>
      </c>
      <c r="AQ275" s="5">
        <f t="shared" si="35"/>
        <v>1</v>
      </c>
      <c r="AR275" s="5">
        <f>IF(R275&gt;9,Assumptions!$B$18,0)</f>
        <v>0</v>
      </c>
      <c r="AS275" s="5">
        <f>IF(OR(T275="se",T275="s"),Assumptions!$B$19,0)</f>
        <v>0</v>
      </c>
      <c r="AT275" s="5">
        <f>IF(ISBLANK(V275),0,Assumptions!$B$20)</f>
        <v>0</v>
      </c>
      <c r="AU275" s="5">
        <f>IF(W275&gt;0,Assumptions!$B$21,0)</f>
        <v>0</v>
      </c>
      <c r="AV275" s="5">
        <f>IF(OR(COUNT(SEARCH({"ih","ie"},D275)),COUNT(SEARCH({"profile","income","lim","lico","mbm"},O275))),Assumptions!$B$22,0)</f>
        <v>0</v>
      </c>
      <c r="AW275" s="5">
        <f>IF(OR(COUNT(SEARCH({"hsc","ih","sdc"},D275)),COUNT(SEARCH({"profile","dwelling","housing","construction","rooms","owner","rent"},O275))),Assumptions!$B$23,0)</f>
        <v>0</v>
      </c>
      <c r="AX275" s="5">
        <f>IF(OR(COUNT(SEARCH({"ied","ic","evm"},D275)),COUNT(SEARCH({"profile","immigr","birth","visible","citizen","generation"},O275))),1,0)</f>
        <v>0</v>
      </c>
      <c r="AY275" s="5">
        <f>IF(OR(COUNT(SEARCH({"fh","fhm","ms"},D275)),COUNT(SEARCH({"profile","common-law","marital","family","parent","child","same sex","living alone","household size"},O275))),Assumptions!$B$25,0)</f>
        <v>0</v>
      </c>
      <c r="AZ275" s="5">
        <f>IF(OR(COUNT(SEARCH({"as"},D275)),COUNT(SEARCH({"profile","age","elderly","child","senior"},O275))),Assumptions!$B$26,0)</f>
        <v>1</v>
      </c>
    </row>
    <row r="276" spans="1:52" ht="50.1" customHeight="1" x14ac:dyDescent="0.2">
      <c r="A276" s="5">
        <v>290</v>
      </c>
      <c r="B276" s="5">
        <v>8</v>
      </c>
      <c r="C276" s="10" t="s">
        <v>51</v>
      </c>
      <c r="D276" s="10" t="s">
        <v>137</v>
      </c>
      <c r="E276" s="5" t="s">
        <v>774</v>
      </c>
      <c r="F276" s="8">
        <f>IF(IF(AE276="NA",AC276,AE276)&gt;Assumptions!$B$11,0,1)</f>
        <v>1</v>
      </c>
      <c r="G276" s="8">
        <f t="shared" si="30"/>
        <v>0</v>
      </c>
      <c r="H276" s="8">
        <f>IF(IF(AI276="NA",AG276,AI276)&gt;Assumptions!$B$11,0,1)</f>
        <v>1</v>
      </c>
      <c r="I276" s="6">
        <f t="shared" si="31"/>
        <v>1200</v>
      </c>
      <c r="J276" s="8">
        <f>IF(IF(AM276="NA",AK276,AM276)&gt;Assumptions!$B$11,0,1)</f>
        <v>1</v>
      </c>
      <c r="K276" s="6">
        <f t="shared" si="32"/>
        <v>1600</v>
      </c>
      <c r="L276" s="5">
        <f t="shared" si="33"/>
        <v>1</v>
      </c>
      <c r="M276" s="5">
        <v>0</v>
      </c>
      <c r="N276" s="34">
        <f t="shared" si="34"/>
        <v>0</v>
      </c>
      <c r="O276" s="10" t="s">
        <v>880</v>
      </c>
      <c r="Q276" s="5" t="s">
        <v>774</v>
      </c>
      <c r="R276" s="9">
        <v>2</v>
      </c>
      <c r="S276" s="9" t="s">
        <v>416</v>
      </c>
      <c r="T276" s="9" t="s">
        <v>57</v>
      </c>
      <c r="X276" s="9" t="s">
        <v>61</v>
      </c>
      <c r="Y276" s="14" t="s">
        <v>512</v>
      </c>
      <c r="Z276" s="7">
        <v>10395</v>
      </c>
      <c r="AA276" s="26">
        <f t="shared" si="36"/>
        <v>0</v>
      </c>
      <c r="AB276" s="5" t="s">
        <v>60</v>
      </c>
      <c r="AC276" s="5">
        <f>ROUNDUP(Z276*Assumptions!$B$13/Assumptions!$B$10,0)</f>
        <v>2</v>
      </c>
      <c r="AD276" s="6">
        <f>AC276*Assumptions!$B$9</f>
        <v>800</v>
      </c>
      <c r="AE276" s="5" t="s">
        <v>60</v>
      </c>
      <c r="AF276" s="6" t="s">
        <v>60</v>
      </c>
      <c r="AG276" s="5">
        <f>ROUNDUP(Z276*Assumptions!$B$15/Assumptions!$B$10,0)</f>
        <v>1</v>
      </c>
      <c r="AH276" s="6">
        <f>AG276*Assumptions!$B$9</f>
        <v>400</v>
      </c>
      <c r="AI276" s="5" t="s">
        <v>60</v>
      </c>
      <c r="AJ276" s="6" t="s">
        <v>60</v>
      </c>
      <c r="AK276" s="5">
        <f>ROUNDUP(Z276*Assumptions!$B$16/Assumptions!$B$10,0)</f>
        <v>1</v>
      </c>
      <c r="AL276" s="6">
        <f>AK276*Assumptions!$B$9</f>
        <v>400</v>
      </c>
      <c r="AM276" s="5" t="s">
        <v>60</v>
      </c>
      <c r="AN276" s="6" t="s">
        <v>60</v>
      </c>
      <c r="AQ276" s="5">
        <f t="shared" si="35"/>
        <v>1</v>
      </c>
      <c r="AR276" s="5">
        <f>IF(R276&gt;9,Assumptions!$B$18,0)</f>
        <v>0</v>
      </c>
      <c r="AS276" s="5">
        <f>IF(OR(T276="se",T276="s"),Assumptions!$B$19,0)</f>
        <v>0</v>
      </c>
      <c r="AT276" s="5">
        <f>IF(ISBLANK(V276),0,Assumptions!$B$20)</f>
        <v>0</v>
      </c>
      <c r="AU276" s="5">
        <f>IF(W276&gt;0,Assumptions!$B$21,0)</f>
        <v>0</v>
      </c>
      <c r="AV276" s="5">
        <f>IF(OR(COUNT(SEARCH({"ih","ie"},D276)),COUNT(SEARCH({"profile","income","lim","lico","mbm"},O276))),Assumptions!$B$22,0)</f>
        <v>0</v>
      </c>
      <c r="AW276" s="5">
        <f>IF(OR(COUNT(SEARCH({"hsc","ih","sdc"},D276)),COUNT(SEARCH({"profile","dwelling","housing","construction","rooms","owner","rent"},O276))),Assumptions!$B$23,0)</f>
        <v>0</v>
      </c>
      <c r="AX276" s="5">
        <f>IF(OR(COUNT(SEARCH({"ied","ic","evm"},D276)),COUNT(SEARCH({"profile","immigr","birth","visible","citizen","generation"},O276))),1,0)</f>
        <v>0</v>
      </c>
      <c r="AY276" s="5">
        <f>IF(OR(COUNT(SEARCH({"fh","fhm","ms"},D276)),COUNT(SEARCH({"profile","common-law","marital","family","parent","child","same sex","living alone","household size"},O276))),Assumptions!$B$25,0)</f>
        <v>0</v>
      </c>
      <c r="AZ276" s="5">
        <f>IF(OR(COUNT(SEARCH({"as"},D276)),COUNT(SEARCH({"profile","age","elderly","child","senior"},O276))),Assumptions!$B$26,0)</f>
        <v>1</v>
      </c>
    </row>
    <row r="277" spans="1:52" ht="50.1" customHeight="1" x14ac:dyDescent="0.2">
      <c r="A277" s="5">
        <v>291</v>
      </c>
      <c r="B277" s="5">
        <v>8</v>
      </c>
      <c r="C277" s="10" t="s">
        <v>51</v>
      </c>
      <c r="D277" s="10" t="s">
        <v>137</v>
      </c>
      <c r="E277" s="5" t="s">
        <v>775</v>
      </c>
      <c r="F277" s="8">
        <f>IF(IF(AE277="NA",AC277,AE277)&gt;Assumptions!$B$11,0,1)</f>
        <v>0</v>
      </c>
      <c r="G277" s="8">
        <f t="shared" si="30"/>
        <v>1</v>
      </c>
      <c r="H277" s="8">
        <f>IF(IF(AI277="NA",AG277,AI277)&gt;Assumptions!$B$11,0,1)</f>
        <v>1</v>
      </c>
      <c r="I277" s="6">
        <f t="shared" si="31"/>
        <v>800</v>
      </c>
      <c r="J277" s="8">
        <f>IF(IF(AM277="NA",AK277,AM277)&gt;Assumptions!$B$11,0,1)</f>
        <v>1</v>
      </c>
      <c r="K277" s="6">
        <f t="shared" si="32"/>
        <v>1200</v>
      </c>
      <c r="L277" s="5">
        <f t="shared" si="33"/>
        <v>2</v>
      </c>
      <c r="M277" s="5">
        <v>0</v>
      </c>
      <c r="N277" s="34">
        <f t="shared" si="34"/>
        <v>0</v>
      </c>
      <c r="O277" s="10" t="s">
        <v>881</v>
      </c>
      <c r="Q277" s="5" t="s">
        <v>775</v>
      </c>
      <c r="R277" s="9">
        <v>3</v>
      </c>
      <c r="S277" s="9" t="s">
        <v>416</v>
      </c>
      <c r="T277" s="9" t="s">
        <v>57</v>
      </c>
      <c r="X277" s="9" t="s">
        <v>61</v>
      </c>
      <c r="Y277" s="14" t="s">
        <v>58</v>
      </c>
      <c r="Z277" s="7">
        <v>23100</v>
      </c>
      <c r="AA277" s="26">
        <f t="shared" si="36"/>
        <v>0</v>
      </c>
      <c r="AB277" s="5" t="s">
        <v>60</v>
      </c>
      <c r="AC277" s="5">
        <f>ROUNDUP(Z277*Assumptions!$B$13/Assumptions!$B$10,0)</f>
        <v>3</v>
      </c>
      <c r="AD277" s="6">
        <f>AC277*Assumptions!$B$9</f>
        <v>1200</v>
      </c>
      <c r="AE277" s="5" t="s">
        <v>60</v>
      </c>
      <c r="AF277" s="6" t="s">
        <v>60</v>
      </c>
      <c r="AG277" s="5">
        <f>ROUNDUP(Z277*Assumptions!$B$15/Assumptions!$B$10,0)</f>
        <v>1</v>
      </c>
      <c r="AH277" s="6">
        <f>AG277*Assumptions!$B$9</f>
        <v>400</v>
      </c>
      <c r="AI277" s="5" t="s">
        <v>60</v>
      </c>
      <c r="AJ277" s="6" t="s">
        <v>60</v>
      </c>
      <c r="AK277" s="5">
        <f>ROUNDUP(Z277*Assumptions!$B$16/Assumptions!$B$10,0)</f>
        <v>1</v>
      </c>
      <c r="AL277" s="6">
        <f>AK277*Assumptions!$B$9</f>
        <v>400</v>
      </c>
      <c r="AM277" s="5" t="s">
        <v>60</v>
      </c>
      <c r="AN277" s="6" t="s">
        <v>60</v>
      </c>
      <c r="AQ277" s="5">
        <f t="shared" si="35"/>
        <v>1</v>
      </c>
      <c r="AR277" s="5">
        <f>IF(R277&gt;9,Assumptions!$B$18,0)</f>
        <v>0</v>
      </c>
      <c r="AS277" s="5">
        <f>IF(OR(T277="se",T277="s"),Assumptions!$B$19,0)</f>
        <v>0</v>
      </c>
      <c r="AT277" s="5">
        <f>IF(ISBLANK(V277),0,Assumptions!$B$20)</f>
        <v>0</v>
      </c>
      <c r="AU277" s="5">
        <f>IF(W277&gt;0,Assumptions!$B$21,0)</f>
        <v>0</v>
      </c>
      <c r="AV277" s="5">
        <f>IF(OR(COUNT(SEARCH({"ih","ie"},D277)),COUNT(SEARCH({"profile","income","lim","lico","mbm"},O277))),Assumptions!$B$22,0)</f>
        <v>0</v>
      </c>
      <c r="AW277" s="5">
        <f>IF(OR(COUNT(SEARCH({"hsc","ih","sdc"},D277)),COUNT(SEARCH({"profile","dwelling","housing","construction","rooms","owner","rent"},O277))),Assumptions!$B$23,0)</f>
        <v>1</v>
      </c>
      <c r="AX277" s="5">
        <f>IF(OR(COUNT(SEARCH({"ied","ic","evm"},D277)),COUNT(SEARCH({"profile","immigr","birth","visible","citizen","generation"},O277))),1,0)</f>
        <v>0</v>
      </c>
      <c r="AY277" s="5">
        <f>IF(OR(COUNT(SEARCH({"fh","fhm","ms"},D277)),COUNT(SEARCH({"profile","common-law","marital","family","parent","child","same sex","living alone","household size"},O277))),Assumptions!$B$25,0)</f>
        <v>0</v>
      </c>
      <c r="AZ277" s="5">
        <f>IF(OR(COUNT(SEARCH({"as"},D277)),COUNT(SEARCH({"profile","age","elderly","child","senior"},O277))),Assumptions!$B$26,0)</f>
        <v>1</v>
      </c>
    </row>
    <row r="278" spans="1:52" ht="50.1" customHeight="1" x14ac:dyDescent="0.2">
      <c r="A278" s="5">
        <v>292</v>
      </c>
      <c r="B278" s="5">
        <v>8</v>
      </c>
      <c r="C278" s="10" t="s">
        <v>51</v>
      </c>
      <c r="D278" s="10" t="s">
        <v>137</v>
      </c>
      <c r="E278" s="5" t="s">
        <v>776</v>
      </c>
      <c r="F278" s="8">
        <f>IF(IF(AE278="NA",AC278,AE278)&gt;Assumptions!$B$11,0,1)</f>
        <v>0</v>
      </c>
      <c r="G278" s="8">
        <f t="shared" si="30"/>
        <v>1</v>
      </c>
      <c r="H278" s="8">
        <f>IF(IF(AI278="NA",AG278,AI278)&gt;Assumptions!$B$11,0,1)</f>
        <v>1</v>
      </c>
      <c r="I278" s="6">
        <f t="shared" si="31"/>
        <v>800</v>
      </c>
      <c r="J278" s="8">
        <f>IF(IF(AM278="NA",AK278,AM278)&gt;Assumptions!$B$11,0,1)</f>
        <v>1</v>
      </c>
      <c r="K278" s="6">
        <f t="shared" si="32"/>
        <v>1200</v>
      </c>
      <c r="L278" s="5">
        <f t="shared" si="33"/>
        <v>1</v>
      </c>
      <c r="M278" s="5">
        <v>0</v>
      </c>
      <c r="N278" s="34">
        <f t="shared" si="34"/>
        <v>0</v>
      </c>
      <c r="O278" s="10" t="s">
        <v>882</v>
      </c>
      <c r="Q278" s="5" t="s">
        <v>776</v>
      </c>
      <c r="R278" s="9">
        <v>2</v>
      </c>
      <c r="S278" s="9" t="s">
        <v>416</v>
      </c>
      <c r="T278" s="9" t="s">
        <v>57</v>
      </c>
      <c r="X278" s="9" t="s">
        <v>61</v>
      </c>
      <c r="Y278" s="14" t="s">
        <v>512</v>
      </c>
      <c r="Z278" s="7">
        <v>41580</v>
      </c>
      <c r="AA278" s="26">
        <f t="shared" si="36"/>
        <v>0</v>
      </c>
      <c r="AB278" s="5" t="s">
        <v>60</v>
      </c>
      <c r="AC278" s="5">
        <f>ROUNDUP(Z278*Assumptions!$B$13/Assumptions!$B$10,0)</f>
        <v>5</v>
      </c>
      <c r="AD278" s="6">
        <f>AC278*Assumptions!$B$9</f>
        <v>2000</v>
      </c>
      <c r="AE278" s="5" t="s">
        <v>60</v>
      </c>
      <c r="AF278" s="6" t="s">
        <v>60</v>
      </c>
      <c r="AG278" s="5">
        <f>ROUNDUP(Z278*Assumptions!$B$15/Assumptions!$B$10,0)</f>
        <v>1</v>
      </c>
      <c r="AH278" s="6">
        <f>AG278*Assumptions!$B$9</f>
        <v>400</v>
      </c>
      <c r="AI278" s="5" t="s">
        <v>60</v>
      </c>
      <c r="AJ278" s="6" t="s">
        <v>60</v>
      </c>
      <c r="AK278" s="5">
        <f>ROUNDUP(Z278*Assumptions!$B$16/Assumptions!$B$10,0)</f>
        <v>1</v>
      </c>
      <c r="AL278" s="6">
        <f>AK278*Assumptions!$B$9</f>
        <v>400</v>
      </c>
      <c r="AM278" s="5" t="s">
        <v>60</v>
      </c>
      <c r="AN278" s="6" t="s">
        <v>60</v>
      </c>
      <c r="AQ278" s="5">
        <f t="shared" si="35"/>
        <v>1</v>
      </c>
      <c r="AR278" s="5">
        <f>IF(R278&gt;9,Assumptions!$B$18,0)</f>
        <v>0</v>
      </c>
      <c r="AS278" s="5">
        <f>IF(OR(T278="se",T278="s"),Assumptions!$B$19,0)</f>
        <v>0</v>
      </c>
      <c r="AT278" s="5">
        <f>IF(ISBLANK(V278),0,Assumptions!$B$20)</f>
        <v>0</v>
      </c>
      <c r="AU278" s="5">
        <f>IF(W278&gt;0,Assumptions!$B$21,0)</f>
        <v>0</v>
      </c>
      <c r="AV278" s="5">
        <f>IF(OR(COUNT(SEARCH({"ih","ie"},D278)),COUNT(SEARCH({"profile","income","lim","lico","mbm"},O278))),Assumptions!$B$22,0)</f>
        <v>0</v>
      </c>
      <c r="AW278" s="5">
        <f>IF(OR(COUNT(SEARCH({"hsc","ih","sdc"},D278)),COUNT(SEARCH({"profile","dwelling","housing","construction","rooms","owner","rent"},O278))),Assumptions!$B$23,0)</f>
        <v>0</v>
      </c>
      <c r="AX278" s="5">
        <f>IF(OR(COUNT(SEARCH({"ied","ic","evm"},D278)),COUNT(SEARCH({"profile","immigr","birth","visible","citizen","generation"},O278))),1,0)</f>
        <v>0</v>
      </c>
      <c r="AY278" s="5">
        <f>IF(OR(COUNT(SEARCH({"fh","fhm","ms"},D278)),COUNT(SEARCH({"profile","common-law","marital","family","parent","child","same sex","living alone","household size"},O278))),Assumptions!$B$25,0)</f>
        <v>0</v>
      </c>
      <c r="AZ278" s="5">
        <f>IF(OR(COUNT(SEARCH({"as"},D278)),COUNT(SEARCH({"profile","age","elderly","child","senior"},O278))),Assumptions!$B$26,0)</f>
        <v>1</v>
      </c>
    </row>
    <row r="279" spans="1:52" ht="50.1" customHeight="1" x14ac:dyDescent="0.2">
      <c r="A279" s="5">
        <v>293</v>
      </c>
      <c r="B279" s="5">
        <v>8</v>
      </c>
      <c r="C279" s="10" t="s">
        <v>51</v>
      </c>
      <c r="D279" s="10" t="s">
        <v>825</v>
      </c>
      <c r="E279" s="5" t="s">
        <v>777</v>
      </c>
      <c r="F279" s="8">
        <f>IF(IF(AE279="NA",AC279,AE279)&gt;Assumptions!$B$11,0,1)</f>
        <v>1</v>
      </c>
      <c r="G279" s="8">
        <f t="shared" si="30"/>
        <v>0</v>
      </c>
      <c r="H279" s="8">
        <f>IF(IF(AI279="NA",AG279,AI279)&gt;Assumptions!$B$11,0,1)</f>
        <v>1</v>
      </c>
      <c r="I279" s="6">
        <f t="shared" si="31"/>
        <v>800</v>
      </c>
      <c r="J279" s="8">
        <f>IF(IF(AM279="NA",AK279,AM279)&gt;Assumptions!$B$11,0,1)</f>
        <v>1</v>
      </c>
      <c r="K279" s="6">
        <f t="shared" si="32"/>
        <v>1200</v>
      </c>
      <c r="L279" s="5">
        <f t="shared" si="33"/>
        <v>2</v>
      </c>
      <c r="M279" s="5">
        <v>0</v>
      </c>
      <c r="N279" s="34">
        <f t="shared" si="34"/>
        <v>0</v>
      </c>
      <c r="O279" s="10" t="s">
        <v>883</v>
      </c>
      <c r="Q279" s="5" t="s">
        <v>777</v>
      </c>
      <c r="R279" s="9">
        <v>6</v>
      </c>
      <c r="S279" s="9" t="s">
        <v>416</v>
      </c>
      <c r="T279" s="9" t="s">
        <v>57</v>
      </c>
      <c r="X279" s="9" t="s">
        <v>61</v>
      </c>
      <c r="Y279" s="14" t="s">
        <v>612</v>
      </c>
      <c r="Z279" s="7">
        <v>7938</v>
      </c>
      <c r="AA279" s="26">
        <f t="shared" si="36"/>
        <v>0</v>
      </c>
      <c r="AB279" s="5" t="s">
        <v>60</v>
      </c>
      <c r="AC279" s="5">
        <f>ROUNDUP(Z279*Assumptions!$B$13/Assumptions!$B$10,0)</f>
        <v>1</v>
      </c>
      <c r="AD279" s="6">
        <f>AC279*Assumptions!$B$9</f>
        <v>400</v>
      </c>
      <c r="AE279" s="5" t="s">
        <v>60</v>
      </c>
      <c r="AF279" s="6" t="s">
        <v>60</v>
      </c>
      <c r="AG279" s="5">
        <f>ROUNDUP(Z279*Assumptions!$B$15/Assumptions!$B$10,0)</f>
        <v>1</v>
      </c>
      <c r="AH279" s="6">
        <f>AG279*Assumptions!$B$9</f>
        <v>400</v>
      </c>
      <c r="AI279" s="5" t="s">
        <v>60</v>
      </c>
      <c r="AJ279" s="6" t="s">
        <v>60</v>
      </c>
      <c r="AK279" s="5">
        <f>ROUNDUP(Z279*Assumptions!$B$16/Assumptions!$B$10,0)</f>
        <v>1</v>
      </c>
      <c r="AL279" s="6">
        <f>AK279*Assumptions!$B$9</f>
        <v>400</v>
      </c>
      <c r="AM279" s="5" t="s">
        <v>60</v>
      </c>
      <c r="AN279" s="6" t="s">
        <v>60</v>
      </c>
      <c r="AQ279" s="5">
        <f t="shared" si="35"/>
        <v>1</v>
      </c>
      <c r="AR279" s="5">
        <f>IF(R279&gt;9,Assumptions!$B$18,0)</f>
        <v>0</v>
      </c>
      <c r="AS279" s="5">
        <f>IF(OR(T279="se",T279="s"),Assumptions!$B$19,0)</f>
        <v>0</v>
      </c>
      <c r="AT279" s="5">
        <f>IF(ISBLANK(V279),0,Assumptions!$B$20)</f>
        <v>0</v>
      </c>
      <c r="AU279" s="5">
        <f>IF(W279&gt;0,Assumptions!$B$21,0)</f>
        <v>0</v>
      </c>
      <c r="AV279" s="5">
        <f>IF(OR(COUNT(SEARCH({"ih","ie"},D279)),COUNT(SEARCH({"profile","income","lim","lico","mbm"},O279))),Assumptions!$B$22,0)</f>
        <v>0</v>
      </c>
      <c r="AW279" s="5">
        <f>IF(OR(COUNT(SEARCH({"hsc","ih","sdc"},D279)),COUNT(SEARCH({"profile","dwelling","housing","construction","rooms","owner","rent"},O279))),Assumptions!$B$23,0)</f>
        <v>0</v>
      </c>
      <c r="AX279" s="5">
        <f>IF(OR(COUNT(SEARCH({"ied","ic","evm"},D279)),COUNT(SEARCH({"profile","immigr","birth","visible","citizen","generation"},O279))),1,0)</f>
        <v>0</v>
      </c>
      <c r="AY279" s="5">
        <f>IF(OR(COUNT(SEARCH({"fh","fhm","ms"},D279)),COUNT(SEARCH({"profile","common-law","marital","family","parent","child","same sex","living alone","household size"},O279))),Assumptions!$B$25,0)</f>
        <v>1</v>
      </c>
      <c r="AZ279" s="5">
        <f>IF(OR(COUNT(SEARCH({"as"},D279)),COUNT(SEARCH({"profile","age","elderly","child","senior"},O279))),Assumptions!$B$26,0)</f>
        <v>1</v>
      </c>
    </row>
    <row r="280" spans="1:52" ht="50.1" customHeight="1" x14ac:dyDescent="0.2">
      <c r="A280" s="5">
        <v>294</v>
      </c>
      <c r="B280" s="5">
        <v>8</v>
      </c>
      <c r="C280" s="10" t="s">
        <v>51</v>
      </c>
      <c r="D280" s="10" t="s">
        <v>825</v>
      </c>
      <c r="E280" s="5" t="s">
        <v>778</v>
      </c>
      <c r="F280" s="8">
        <f>IF(IF(AE280="NA",AC280,AE280)&gt;Assumptions!$B$11,0,1)</f>
        <v>1</v>
      </c>
      <c r="G280" s="8">
        <f t="shared" si="30"/>
        <v>0</v>
      </c>
      <c r="H280" s="8">
        <f>IF(IF(AI280="NA",AG280,AI280)&gt;Assumptions!$B$11,0,1)</f>
        <v>1</v>
      </c>
      <c r="I280" s="6">
        <f t="shared" si="31"/>
        <v>800</v>
      </c>
      <c r="J280" s="8">
        <f>IF(IF(AM280="NA",AK280,AM280)&gt;Assumptions!$B$11,0,1)</f>
        <v>1</v>
      </c>
      <c r="K280" s="6">
        <f t="shared" si="32"/>
        <v>1200</v>
      </c>
      <c r="L280" s="5">
        <f t="shared" si="33"/>
        <v>0</v>
      </c>
      <c r="M280" s="5">
        <v>0</v>
      </c>
      <c r="N280" s="34">
        <f t="shared" si="34"/>
        <v>0</v>
      </c>
      <c r="O280" s="10" t="s">
        <v>884</v>
      </c>
      <c r="Q280" s="5" t="s">
        <v>778</v>
      </c>
      <c r="R280" s="9">
        <v>6</v>
      </c>
      <c r="S280" s="9" t="s">
        <v>416</v>
      </c>
      <c r="T280" s="9" t="s">
        <v>57</v>
      </c>
      <c r="U280" s="9">
        <v>46</v>
      </c>
      <c r="X280" s="9" t="s">
        <v>61</v>
      </c>
      <c r="Y280" s="14" t="s">
        <v>622</v>
      </c>
      <c r="Z280" s="7">
        <v>7794</v>
      </c>
      <c r="AA280" s="26">
        <f t="shared" si="36"/>
        <v>0</v>
      </c>
      <c r="AB280" s="5" t="s">
        <v>60</v>
      </c>
      <c r="AC280" s="5">
        <f>ROUNDUP(Z280*Assumptions!$B$13/Assumptions!$B$10,0)</f>
        <v>1</v>
      </c>
      <c r="AD280" s="6">
        <f>AC280*Assumptions!$B$9</f>
        <v>400</v>
      </c>
      <c r="AE280" s="5" t="s">
        <v>60</v>
      </c>
      <c r="AF280" s="6" t="s">
        <v>60</v>
      </c>
      <c r="AG280" s="5">
        <f>ROUNDUP(Z280*Assumptions!$B$15/Assumptions!$B$10,0)</f>
        <v>1</v>
      </c>
      <c r="AH280" s="6">
        <f>AG280*Assumptions!$B$9</f>
        <v>400</v>
      </c>
      <c r="AI280" s="5" t="s">
        <v>60</v>
      </c>
      <c r="AJ280" s="6" t="s">
        <v>60</v>
      </c>
      <c r="AK280" s="5">
        <f>ROUNDUP(Z280*Assumptions!$B$16/Assumptions!$B$10,0)</f>
        <v>1</v>
      </c>
      <c r="AL280" s="6">
        <f>AK280*Assumptions!$B$9</f>
        <v>400</v>
      </c>
      <c r="AM280" s="5" t="s">
        <v>60</v>
      </c>
      <c r="AN280" s="6" t="s">
        <v>60</v>
      </c>
      <c r="AQ280" s="5">
        <f t="shared" si="35"/>
        <v>0</v>
      </c>
      <c r="AR280" s="5">
        <f>IF(R280&gt;9,Assumptions!$B$18,0)</f>
        <v>0</v>
      </c>
      <c r="AS280" s="5">
        <f>IF(OR(T280="se",T280="s"),Assumptions!$B$19,0)</f>
        <v>0</v>
      </c>
      <c r="AT280" s="5">
        <f>IF(ISBLANK(V280),0,Assumptions!$B$20)</f>
        <v>0</v>
      </c>
      <c r="AU280" s="5">
        <f>IF(W280&gt;0,Assumptions!$B$21,0)</f>
        <v>0</v>
      </c>
      <c r="AV280" s="5">
        <f>IF(OR(COUNT(SEARCH({"ih","ie"},D280)),COUNT(SEARCH({"profile","income","lim","lico","mbm"},O280))),Assumptions!$B$22,0)</f>
        <v>0</v>
      </c>
      <c r="AW280" s="5">
        <f>IF(OR(COUNT(SEARCH({"hsc","ih","sdc"},D280)),COUNT(SEARCH({"profile","dwelling","housing","construction","rooms","owner","rent"},O280))),Assumptions!$B$23,0)</f>
        <v>0</v>
      </c>
      <c r="AX280" s="5">
        <f>IF(OR(COUNT(SEARCH({"ied","ic","evm"},D280)),COUNT(SEARCH({"profile","immigr","birth","visible","citizen","generation"},O280))),1,0)</f>
        <v>0</v>
      </c>
      <c r="AY280" s="5">
        <f>IF(OR(COUNT(SEARCH({"fh","fhm","ms"},D280)),COUNT(SEARCH({"profile","common-law","marital","family","parent","child","same sex","living alone","household size"},O280))),Assumptions!$B$25,0)</f>
        <v>0</v>
      </c>
      <c r="AZ280" s="5">
        <f>IF(OR(COUNT(SEARCH({"as"},D280)),COUNT(SEARCH({"profile","age","elderly","child","senior"},O280))),Assumptions!$B$26,0)</f>
        <v>0</v>
      </c>
    </row>
    <row r="281" spans="1:52" ht="50.1" customHeight="1" x14ac:dyDescent="0.2">
      <c r="A281" s="5">
        <v>295</v>
      </c>
      <c r="B281" s="5">
        <v>8</v>
      </c>
      <c r="C281" s="10" t="s">
        <v>51</v>
      </c>
      <c r="D281" s="10" t="s">
        <v>825</v>
      </c>
      <c r="E281" s="5" t="s">
        <v>779</v>
      </c>
      <c r="F281" s="8">
        <f>IF(IF(AE281="NA",AC281,AE281)&gt;Assumptions!$B$11,0,1)</f>
        <v>1</v>
      </c>
      <c r="G281" s="8">
        <f t="shared" si="30"/>
        <v>0</v>
      </c>
      <c r="H281" s="8">
        <f>IF(IF(AI281="NA",AG281,AI281)&gt;Assumptions!$B$11,0,1)</f>
        <v>1</v>
      </c>
      <c r="I281" s="6">
        <f t="shared" si="31"/>
        <v>1200</v>
      </c>
      <c r="J281" s="8">
        <f>IF(IF(AM281="NA",AK281,AM281)&gt;Assumptions!$B$11,0,1)</f>
        <v>1</v>
      </c>
      <c r="K281" s="6">
        <f t="shared" si="32"/>
        <v>1600</v>
      </c>
      <c r="L281" s="5">
        <f t="shared" si="33"/>
        <v>0</v>
      </c>
      <c r="M281" s="5">
        <v>0</v>
      </c>
      <c r="N281" s="34">
        <f t="shared" si="34"/>
        <v>0</v>
      </c>
      <c r="O281" s="10" t="s">
        <v>885</v>
      </c>
      <c r="Q281" s="5" t="s">
        <v>779</v>
      </c>
      <c r="R281" s="9">
        <v>4</v>
      </c>
      <c r="S281" s="9" t="s">
        <v>416</v>
      </c>
      <c r="T281" s="9" t="s">
        <v>57</v>
      </c>
      <c r="U281" s="9">
        <v>27</v>
      </c>
      <c r="X281" s="9" t="s">
        <v>61</v>
      </c>
      <c r="Y281" s="14" t="s">
        <v>622</v>
      </c>
      <c r="Z281" s="7">
        <v>12960</v>
      </c>
      <c r="AA281" s="26">
        <f t="shared" si="36"/>
        <v>0</v>
      </c>
      <c r="AB281" s="5" t="s">
        <v>60</v>
      </c>
      <c r="AC281" s="5">
        <f>ROUNDUP(Z281*Assumptions!$B$13/Assumptions!$B$10,0)</f>
        <v>2</v>
      </c>
      <c r="AD281" s="6">
        <f>AC281*Assumptions!$B$9</f>
        <v>800</v>
      </c>
      <c r="AE281" s="5" t="s">
        <v>60</v>
      </c>
      <c r="AF281" s="6" t="s">
        <v>60</v>
      </c>
      <c r="AG281" s="5">
        <f>ROUNDUP(Z281*Assumptions!$B$15/Assumptions!$B$10,0)</f>
        <v>1</v>
      </c>
      <c r="AH281" s="6">
        <f>AG281*Assumptions!$B$9</f>
        <v>400</v>
      </c>
      <c r="AI281" s="5" t="s">
        <v>60</v>
      </c>
      <c r="AJ281" s="6" t="s">
        <v>60</v>
      </c>
      <c r="AK281" s="5">
        <f>ROUNDUP(Z281*Assumptions!$B$16/Assumptions!$B$10,0)</f>
        <v>1</v>
      </c>
      <c r="AL281" s="6">
        <f>AK281*Assumptions!$B$9</f>
        <v>400</v>
      </c>
      <c r="AM281" s="5" t="s">
        <v>60</v>
      </c>
      <c r="AN281" s="6" t="s">
        <v>60</v>
      </c>
      <c r="AQ281" s="5">
        <f t="shared" si="35"/>
        <v>0</v>
      </c>
      <c r="AR281" s="5">
        <f>IF(R281&gt;9,Assumptions!$B$18,0)</f>
        <v>0</v>
      </c>
      <c r="AS281" s="5">
        <f>IF(OR(T281="se",T281="s"),Assumptions!$B$19,0)</f>
        <v>0</v>
      </c>
      <c r="AT281" s="5">
        <f>IF(ISBLANK(V281),0,Assumptions!$B$20)</f>
        <v>0</v>
      </c>
      <c r="AU281" s="5">
        <f>IF(W281&gt;0,Assumptions!$B$21,0)</f>
        <v>0</v>
      </c>
      <c r="AV281" s="5">
        <f>IF(OR(COUNT(SEARCH({"ih","ie"},D281)),COUNT(SEARCH({"profile","income","lim","lico","mbm"},O281))),Assumptions!$B$22,0)</f>
        <v>0</v>
      </c>
      <c r="AW281" s="5">
        <f>IF(OR(COUNT(SEARCH({"hsc","ih","sdc"},D281)),COUNT(SEARCH({"profile","dwelling","housing","construction","rooms","owner","rent"},O281))),Assumptions!$B$23,0)</f>
        <v>0</v>
      </c>
      <c r="AX281" s="5">
        <f>IF(OR(COUNT(SEARCH({"ied","ic","evm"},D281)),COUNT(SEARCH({"profile","immigr","birth","visible","citizen","generation"},O281))),1,0)</f>
        <v>0</v>
      </c>
      <c r="AY281" s="5">
        <f>IF(OR(COUNT(SEARCH({"fh","fhm","ms"},D281)),COUNT(SEARCH({"profile","common-law","marital","family","parent","child","same sex","living alone","household size"},O281))),Assumptions!$B$25,0)</f>
        <v>0</v>
      </c>
      <c r="AZ281" s="5">
        <f>IF(OR(COUNT(SEARCH({"as"},D281)),COUNT(SEARCH({"profile","age","elderly","child","senior"},O281))),Assumptions!$B$26,0)</f>
        <v>0</v>
      </c>
    </row>
    <row r="282" spans="1:52" ht="50.1" customHeight="1" x14ac:dyDescent="0.2">
      <c r="A282" s="5">
        <v>296</v>
      </c>
      <c r="B282" s="5">
        <v>8</v>
      </c>
      <c r="C282" s="10" t="s">
        <v>51</v>
      </c>
      <c r="D282" s="10" t="s">
        <v>825</v>
      </c>
      <c r="E282" s="5" t="s">
        <v>780</v>
      </c>
      <c r="F282" s="8">
        <f>IF(IF(AE282="NA",AC282,AE282)&gt;Assumptions!$B$11,0,1)</f>
        <v>1</v>
      </c>
      <c r="G282" s="8">
        <f t="shared" si="30"/>
        <v>0</v>
      </c>
      <c r="H282" s="8">
        <f>IF(IF(AI282="NA",AG282,AI282)&gt;Assumptions!$B$11,0,1)</f>
        <v>1</v>
      </c>
      <c r="I282" s="6">
        <f t="shared" si="31"/>
        <v>800</v>
      </c>
      <c r="J282" s="8">
        <f>IF(IF(AM282="NA",AK282,AM282)&gt;Assumptions!$B$11,0,1)</f>
        <v>1</v>
      </c>
      <c r="K282" s="6">
        <f t="shared" si="32"/>
        <v>1200</v>
      </c>
      <c r="L282" s="5">
        <f t="shared" si="33"/>
        <v>1</v>
      </c>
      <c r="M282" s="5">
        <v>0</v>
      </c>
      <c r="N282" s="34">
        <f t="shared" si="34"/>
        <v>0</v>
      </c>
      <c r="O282" s="10" t="s">
        <v>886</v>
      </c>
      <c r="Q282" s="5" t="s">
        <v>780</v>
      </c>
      <c r="R282" s="9">
        <v>8</v>
      </c>
      <c r="S282" s="9" t="s">
        <v>416</v>
      </c>
      <c r="T282" s="9" t="s">
        <v>57</v>
      </c>
      <c r="X282" s="9" t="s">
        <v>61</v>
      </c>
      <c r="Y282" s="14" t="s">
        <v>612</v>
      </c>
      <c r="Z282" s="7">
        <v>540</v>
      </c>
      <c r="AA282" s="26">
        <f t="shared" si="36"/>
        <v>0</v>
      </c>
      <c r="AB282" s="5" t="s">
        <v>60</v>
      </c>
      <c r="AC282" s="5">
        <f>ROUNDUP(Z282*Assumptions!$B$13/Assumptions!$B$10,0)</f>
        <v>1</v>
      </c>
      <c r="AD282" s="6">
        <f>AC282*Assumptions!$B$9</f>
        <v>400</v>
      </c>
      <c r="AE282" s="5" t="s">
        <v>60</v>
      </c>
      <c r="AF282" s="6" t="s">
        <v>60</v>
      </c>
      <c r="AG282" s="5">
        <f>ROUNDUP(Z282*Assumptions!$B$15/Assumptions!$B$10,0)</f>
        <v>1</v>
      </c>
      <c r="AH282" s="6">
        <f>AG282*Assumptions!$B$9</f>
        <v>400</v>
      </c>
      <c r="AI282" s="5" t="s">
        <v>60</v>
      </c>
      <c r="AJ282" s="6" t="s">
        <v>60</v>
      </c>
      <c r="AK282" s="5">
        <f>ROUNDUP(Z282*Assumptions!$B$16/Assumptions!$B$10,0)</f>
        <v>1</v>
      </c>
      <c r="AL282" s="6">
        <f>AK282*Assumptions!$B$9</f>
        <v>400</v>
      </c>
      <c r="AM282" s="5" t="s">
        <v>60</v>
      </c>
      <c r="AN282" s="6" t="s">
        <v>60</v>
      </c>
      <c r="AQ282" s="5">
        <f t="shared" si="35"/>
        <v>1</v>
      </c>
      <c r="AR282" s="5">
        <f>IF(R282&gt;9,Assumptions!$B$18,0)</f>
        <v>0</v>
      </c>
      <c r="AS282" s="5">
        <f>IF(OR(T282="se",T282="s"),Assumptions!$B$19,0)</f>
        <v>0</v>
      </c>
      <c r="AT282" s="5">
        <f>IF(ISBLANK(V282),0,Assumptions!$B$20)</f>
        <v>0</v>
      </c>
      <c r="AU282" s="5">
        <f>IF(W282&gt;0,Assumptions!$B$21,0)</f>
        <v>0</v>
      </c>
      <c r="AV282" s="5">
        <f>IF(OR(COUNT(SEARCH({"ih","ie"},D282)),COUNT(SEARCH({"profile","income","lim","lico","mbm"},O282))),Assumptions!$B$22,0)</f>
        <v>0</v>
      </c>
      <c r="AW282" s="5">
        <f>IF(OR(COUNT(SEARCH({"hsc","ih","sdc"},D282)),COUNT(SEARCH({"profile","dwelling","housing","construction","rooms","owner","rent"},O282))),Assumptions!$B$23,0)</f>
        <v>0</v>
      </c>
      <c r="AX282" s="5">
        <f>IF(OR(COUNT(SEARCH({"ied","ic","evm"},D282)),COUNT(SEARCH({"profile","immigr","birth","visible","citizen","generation"},O282))),1,0)</f>
        <v>0</v>
      </c>
      <c r="AY282" s="5">
        <f>IF(OR(COUNT(SEARCH({"fh","fhm","ms"},D282)),COUNT(SEARCH({"profile","common-law","marital","family","parent","child","same sex","living alone","household size"},O282))),Assumptions!$B$25,0)</f>
        <v>0</v>
      </c>
      <c r="AZ282" s="5">
        <f>IF(OR(COUNT(SEARCH({"as"},D282)),COUNT(SEARCH({"profile","age","elderly","child","senior"},O282))),Assumptions!$B$26,0)</f>
        <v>1</v>
      </c>
    </row>
    <row r="283" spans="1:52" ht="50.1" customHeight="1" x14ac:dyDescent="0.2">
      <c r="A283" s="5">
        <v>297</v>
      </c>
      <c r="B283" s="5">
        <v>8</v>
      </c>
      <c r="C283" s="10" t="s">
        <v>51</v>
      </c>
      <c r="D283" s="10" t="s">
        <v>825</v>
      </c>
      <c r="E283" s="5" t="s">
        <v>781</v>
      </c>
      <c r="F283" s="8">
        <f>IF(IF(AE283="NA",AC283,AE283)&gt;Assumptions!$B$11,0,1)</f>
        <v>1</v>
      </c>
      <c r="G283" s="8">
        <f t="shared" si="30"/>
        <v>0</v>
      </c>
      <c r="H283" s="8">
        <f>IF(IF(AI283="NA",AG283,AI283)&gt;Assumptions!$B$11,0,1)</f>
        <v>1</v>
      </c>
      <c r="I283" s="6">
        <f t="shared" si="31"/>
        <v>1200</v>
      </c>
      <c r="J283" s="8">
        <f>IF(IF(AM283="NA",AK283,AM283)&gt;Assumptions!$B$11,0,1)</f>
        <v>1</v>
      </c>
      <c r="K283" s="6">
        <f t="shared" si="32"/>
        <v>1600</v>
      </c>
      <c r="L283" s="5">
        <f t="shared" si="33"/>
        <v>3</v>
      </c>
      <c r="M283" s="5">
        <v>0</v>
      </c>
      <c r="N283" s="34">
        <f t="shared" si="34"/>
        <v>0</v>
      </c>
      <c r="O283" s="10" t="s">
        <v>887</v>
      </c>
      <c r="Q283" s="5" t="s">
        <v>781</v>
      </c>
      <c r="R283" s="9">
        <v>13</v>
      </c>
      <c r="S283" s="9" t="s">
        <v>416</v>
      </c>
      <c r="T283" s="9" t="s">
        <v>57</v>
      </c>
      <c r="X283" s="9" t="s">
        <v>61</v>
      </c>
      <c r="Y283" s="14" t="s">
        <v>513</v>
      </c>
      <c r="Z283" s="7">
        <v>16632</v>
      </c>
      <c r="AA283" s="26">
        <f t="shared" si="36"/>
        <v>0</v>
      </c>
      <c r="AB283" s="5" t="s">
        <v>60</v>
      </c>
      <c r="AC283" s="5">
        <f>ROUNDUP(Z283*Assumptions!$B$13/Assumptions!$B$10,0)</f>
        <v>2</v>
      </c>
      <c r="AD283" s="6">
        <f>AC283*Assumptions!$B$9</f>
        <v>800</v>
      </c>
      <c r="AE283" s="5" t="s">
        <v>60</v>
      </c>
      <c r="AF283" s="6" t="s">
        <v>60</v>
      </c>
      <c r="AG283" s="5">
        <f>ROUNDUP(Z283*Assumptions!$B$15/Assumptions!$B$10,0)</f>
        <v>1</v>
      </c>
      <c r="AH283" s="6">
        <f>AG283*Assumptions!$B$9</f>
        <v>400</v>
      </c>
      <c r="AI283" s="5" t="s">
        <v>60</v>
      </c>
      <c r="AJ283" s="6" t="s">
        <v>60</v>
      </c>
      <c r="AK283" s="5">
        <f>ROUNDUP(Z283*Assumptions!$B$16/Assumptions!$B$10,0)</f>
        <v>1</v>
      </c>
      <c r="AL283" s="6">
        <f>AK283*Assumptions!$B$9</f>
        <v>400</v>
      </c>
      <c r="AM283" s="5" t="s">
        <v>60</v>
      </c>
      <c r="AN283" s="6" t="s">
        <v>60</v>
      </c>
      <c r="AQ283" s="5">
        <f t="shared" si="35"/>
        <v>1</v>
      </c>
      <c r="AR283" s="5">
        <f>IF(R283&gt;9,Assumptions!$B$18,0)</f>
        <v>1</v>
      </c>
      <c r="AS283" s="5">
        <f>IF(OR(T283="se",T283="s"),Assumptions!$B$19,0)</f>
        <v>0</v>
      </c>
      <c r="AT283" s="5">
        <f>IF(ISBLANK(V283),0,Assumptions!$B$20)</f>
        <v>0</v>
      </c>
      <c r="AU283" s="5">
        <f>IF(W283&gt;0,Assumptions!$B$21,0)</f>
        <v>0</v>
      </c>
      <c r="AV283" s="5">
        <f>IF(OR(COUNT(SEARCH({"ih","ie"},D283)),COUNT(SEARCH({"profile","income","lim","lico","mbm"},O283))),Assumptions!$B$22,0)</f>
        <v>0</v>
      </c>
      <c r="AW283" s="5">
        <f>IF(OR(COUNT(SEARCH({"hsc","ih","sdc"},D283)),COUNT(SEARCH({"profile","dwelling","housing","construction","rooms","owner","rent"},O283))),Assumptions!$B$23,0)</f>
        <v>0</v>
      </c>
      <c r="AX283" s="5">
        <f>IF(OR(COUNT(SEARCH({"ied","ic","evm"},D283)),COUNT(SEARCH({"profile","immigr","birth","visible","citizen","generation"},O283))),1,0)</f>
        <v>0</v>
      </c>
      <c r="AY283" s="5">
        <f>IF(OR(COUNT(SEARCH({"fh","fhm","ms"},D283)),COUNT(SEARCH({"profile","common-law","marital","family","parent","child","same sex","living alone","household size"},O283))),Assumptions!$B$25,0)</f>
        <v>1</v>
      </c>
      <c r="AZ283" s="5">
        <f>IF(OR(COUNT(SEARCH({"as"},D283)),COUNT(SEARCH({"profile","age","elderly","child","senior"},O283))),Assumptions!$B$26,0)</f>
        <v>1</v>
      </c>
    </row>
    <row r="284" spans="1:52" ht="50.1" customHeight="1" x14ac:dyDescent="0.2">
      <c r="A284" s="5">
        <v>298</v>
      </c>
      <c r="B284" s="5">
        <v>8</v>
      </c>
      <c r="C284" s="10" t="s">
        <v>51</v>
      </c>
      <c r="D284" s="10" t="s">
        <v>825</v>
      </c>
      <c r="E284" s="5" t="s">
        <v>782</v>
      </c>
      <c r="F284" s="8">
        <f>IF(IF(AE284="NA",AC284,AE284)&gt;Assumptions!$B$11,0,1)</f>
        <v>1</v>
      </c>
      <c r="G284" s="8">
        <f t="shared" si="30"/>
        <v>0</v>
      </c>
      <c r="H284" s="8">
        <f>IF(IF(AI284="NA",AG284,AI284)&gt;Assumptions!$B$11,0,1)</f>
        <v>1</v>
      </c>
      <c r="I284" s="6">
        <f t="shared" si="31"/>
        <v>800</v>
      </c>
      <c r="J284" s="8">
        <f>IF(IF(AM284="NA",AK284,AM284)&gt;Assumptions!$B$11,0,1)</f>
        <v>1</v>
      </c>
      <c r="K284" s="6">
        <f t="shared" si="32"/>
        <v>1200</v>
      </c>
      <c r="L284" s="5">
        <f t="shared" si="33"/>
        <v>1</v>
      </c>
      <c r="M284" s="5">
        <v>0</v>
      </c>
      <c r="N284" s="34">
        <f t="shared" si="34"/>
        <v>0</v>
      </c>
      <c r="O284" s="10" t="s">
        <v>888</v>
      </c>
      <c r="Q284" s="5" t="s">
        <v>782</v>
      </c>
      <c r="R284" s="9">
        <v>9</v>
      </c>
      <c r="S284" s="9" t="s">
        <v>416</v>
      </c>
      <c r="T284" s="9" t="s">
        <v>57</v>
      </c>
      <c r="X284" s="9" t="s">
        <v>61</v>
      </c>
      <c r="Y284" s="14" t="s">
        <v>612</v>
      </c>
      <c r="Z284" s="7">
        <v>4032</v>
      </c>
      <c r="AA284" s="26">
        <f t="shared" si="36"/>
        <v>0</v>
      </c>
      <c r="AB284" s="5" t="s">
        <v>60</v>
      </c>
      <c r="AC284" s="5">
        <f>ROUNDUP(Z284*Assumptions!$B$13/Assumptions!$B$10,0)</f>
        <v>1</v>
      </c>
      <c r="AD284" s="6">
        <f>AC284*Assumptions!$B$9</f>
        <v>400</v>
      </c>
      <c r="AE284" s="5" t="s">
        <v>60</v>
      </c>
      <c r="AF284" s="6" t="s">
        <v>60</v>
      </c>
      <c r="AG284" s="5">
        <f>ROUNDUP(Z284*Assumptions!$B$15/Assumptions!$B$10,0)</f>
        <v>1</v>
      </c>
      <c r="AH284" s="6">
        <f>AG284*Assumptions!$B$9</f>
        <v>400</v>
      </c>
      <c r="AI284" s="5" t="s">
        <v>60</v>
      </c>
      <c r="AJ284" s="6" t="s">
        <v>60</v>
      </c>
      <c r="AK284" s="5">
        <f>ROUNDUP(Z284*Assumptions!$B$16/Assumptions!$B$10,0)</f>
        <v>1</v>
      </c>
      <c r="AL284" s="6">
        <f>AK284*Assumptions!$B$9</f>
        <v>400</v>
      </c>
      <c r="AM284" s="5" t="s">
        <v>60</v>
      </c>
      <c r="AN284" s="6" t="s">
        <v>60</v>
      </c>
      <c r="AQ284" s="5">
        <f t="shared" si="35"/>
        <v>1</v>
      </c>
      <c r="AR284" s="5">
        <f>IF(R284&gt;9,Assumptions!$B$18,0)</f>
        <v>0</v>
      </c>
      <c r="AS284" s="5">
        <f>IF(OR(T284="se",T284="s"),Assumptions!$B$19,0)</f>
        <v>0</v>
      </c>
      <c r="AT284" s="5">
        <f>IF(ISBLANK(V284),0,Assumptions!$B$20)</f>
        <v>0</v>
      </c>
      <c r="AU284" s="5">
        <f>IF(W284&gt;0,Assumptions!$B$21,0)</f>
        <v>0</v>
      </c>
      <c r="AV284" s="5">
        <f>IF(OR(COUNT(SEARCH({"ih","ie"},D284)),COUNT(SEARCH({"profile","income","lim","lico","mbm"},O284))),Assumptions!$B$22,0)</f>
        <v>0</v>
      </c>
      <c r="AW284" s="5">
        <f>IF(OR(COUNT(SEARCH({"hsc","ih","sdc"},D284)),COUNT(SEARCH({"profile","dwelling","housing","construction","rooms","owner","rent"},O284))),Assumptions!$B$23,0)</f>
        <v>0</v>
      </c>
      <c r="AX284" s="5">
        <f>IF(OR(COUNT(SEARCH({"ied","ic","evm"},D284)),COUNT(SEARCH({"profile","immigr","birth","visible","citizen","generation"},O284))),1,0)</f>
        <v>0</v>
      </c>
      <c r="AY284" s="5">
        <f>IF(OR(COUNT(SEARCH({"fh","fhm","ms"},D284)),COUNT(SEARCH({"profile","common-law","marital","family","parent","child","same sex","living alone","household size"},O284))),Assumptions!$B$25,0)</f>
        <v>0</v>
      </c>
      <c r="AZ284" s="5">
        <f>IF(OR(COUNT(SEARCH({"as"},D284)),COUNT(SEARCH({"profile","age","elderly","child","senior"},O284))),Assumptions!$B$26,0)</f>
        <v>1</v>
      </c>
    </row>
    <row r="285" spans="1:52" ht="50.1" customHeight="1" x14ac:dyDescent="0.2">
      <c r="A285" s="5">
        <v>299</v>
      </c>
      <c r="B285" s="5">
        <v>8</v>
      </c>
      <c r="C285" s="10" t="s">
        <v>51</v>
      </c>
      <c r="D285" s="10" t="s">
        <v>825</v>
      </c>
      <c r="E285" s="5" t="s">
        <v>783</v>
      </c>
      <c r="F285" s="8">
        <f>IF(IF(AE285="NA",AC285,AE285)&gt;Assumptions!$B$11,0,1)</f>
        <v>1</v>
      </c>
      <c r="G285" s="8">
        <f t="shared" si="30"/>
        <v>0</v>
      </c>
      <c r="H285" s="8">
        <f>IF(IF(AI285="NA",AG285,AI285)&gt;Assumptions!$B$11,0,1)</f>
        <v>1</v>
      </c>
      <c r="I285" s="6">
        <f t="shared" si="31"/>
        <v>800</v>
      </c>
      <c r="J285" s="8">
        <f>IF(IF(AM285="NA",AK285,AM285)&gt;Assumptions!$B$11,0,1)</f>
        <v>1</v>
      </c>
      <c r="K285" s="6">
        <f t="shared" si="32"/>
        <v>1200</v>
      </c>
      <c r="L285" s="5">
        <f t="shared" si="33"/>
        <v>1</v>
      </c>
      <c r="M285" s="5">
        <v>0</v>
      </c>
      <c r="N285" s="34">
        <f t="shared" si="34"/>
        <v>0</v>
      </c>
      <c r="O285" s="10" t="s">
        <v>889</v>
      </c>
      <c r="Q285" s="5" t="s">
        <v>783</v>
      </c>
      <c r="R285" s="9">
        <v>2</v>
      </c>
      <c r="S285" s="9" t="s">
        <v>416</v>
      </c>
      <c r="T285" s="9" t="s">
        <v>57</v>
      </c>
      <c r="X285" s="9" t="s">
        <v>61</v>
      </c>
      <c r="Y285" s="14" t="s">
        <v>612</v>
      </c>
      <c r="Z285" s="7">
        <v>621</v>
      </c>
      <c r="AA285" s="26">
        <f t="shared" si="36"/>
        <v>0</v>
      </c>
      <c r="AB285" s="5" t="s">
        <v>60</v>
      </c>
      <c r="AC285" s="5">
        <f>ROUNDUP(Z285*Assumptions!$B$13/Assumptions!$B$10,0)</f>
        <v>1</v>
      </c>
      <c r="AD285" s="6">
        <f>AC285*Assumptions!$B$9</f>
        <v>400</v>
      </c>
      <c r="AE285" s="5" t="s">
        <v>60</v>
      </c>
      <c r="AF285" s="6" t="s">
        <v>60</v>
      </c>
      <c r="AG285" s="5">
        <f>ROUNDUP(Z285*Assumptions!$B$15/Assumptions!$B$10,0)</f>
        <v>1</v>
      </c>
      <c r="AH285" s="6">
        <f>AG285*Assumptions!$B$9</f>
        <v>400</v>
      </c>
      <c r="AI285" s="5" t="s">
        <v>60</v>
      </c>
      <c r="AJ285" s="6" t="s">
        <v>60</v>
      </c>
      <c r="AK285" s="5">
        <f>ROUNDUP(Z285*Assumptions!$B$16/Assumptions!$B$10,0)</f>
        <v>1</v>
      </c>
      <c r="AL285" s="6">
        <f>AK285*Assumptions!$B$9</f>
        <v>400</v>
      </c>
      <c r="AM285" s="5" t="s">
        <v>60</v>
      </c>
      <c r="AN285" s="6" t="s">
        <v>60</v>
      </c>
      <c r="AQ285" s="5">
        <f t="shared" si="35"/>
        <v>1</v>
      </c>
      <c r="AR285" s="5">
        <f>IF(R285&gt;9,Assumptions!$B$18,0)</f>
        <v>0</v>
      </c>
      <c r="AS285" s="5">
        <f>IF(OR(T285="se",T285="s"),Assumptions!$B$19,0)</f>
        <v>0</v>
      </c>
      <c r="AT285" s="5">
        <f>IF(ISBLANK(V285),0,Assumptions!$B$20)</f>
        <v>0</v>
      </c>
      <c r="AU285" s="5">
        <f>IF(W285&gt;0,Assumptions!$B$21,0)</f>
        <v>0</v>
      </c>
      <c r="AV285" s="5">
        <f>IF(OR(COUNT(SEARCH({"ih","ie"},D285)),COUNT(SEARCH({"profile","income","lim","lico","mbm"},O285))),Assumptions!$B$22,0)</f>
        <v>0</v>
      </c>
      <c r="AW285" s="5">
        <f>IF(OR(COUNT(SEARCH({"hsc","ih","sdc"},D285)),COUNT(SEARCH({"profile","dwelling","housing","construction","rooms","owner","rent"},O285))),Assumptions!$B$23,0)</f>
        <v>0</v>
      </c>
      <c r="AX285" s="5">
        <f>IF(OR(COUNT(SEARCH({"ied","ic","evm"},D285)),COUNT(SEARCH({"profile","immigr","birth","visible","citizen","generation"},O285))),1,0)</f>
        <v>0</v>
      </c>
      <c r="AY285" s="5">
        <f>IF(OR(COUNT(SEARCH({"fh","fhm","ms"},D285)),COUNT(SEARCH({"profile","common-law","marital","family","parent","child","same sex","living alone","household size"},O285))),Assumptions!$B$25,0)</f>
        <v>0</v>
      </c>
      <c r="AZ285" s="5">
        <f>IF(OR(COUNT(SEARCH({"as"},D285)),COUNT(SEARCH({"profile","age","elderly","child","senior"},O285))),Assumptions!$B$26,0)</f>
        <v>1</v>
      </c>
    </row>
    <row r="286" spans="1:52" ht="50.1" customHeight="1" x14ac:dyDescent="0.2">
      <c r="A286" s="5">
        <v>300</v>
      </c>
      <c r="B286" s="5">
        <v>8</v>
      </c>
      <c r="C286" s="10" t="s">
        <v>51</v>
      </c>
      <c r="D286" s="10" t="s">
        <v>825</v>
      </c>
      <c r="E286" s="5" t="s">
        <v>784</v>
      </c>
      <c r="F286" s="8">
        <f>IF(IF(AE286="NA",AC286,AE286)&gt;Assumptions!$B$11,0,1)</f>
        <v>1</v>
      </c>
      <c r="G286" s="8">
        <f t="shared" si="30"/>
        <v>0</v>
      </c>
      <c r="H286" s="8">
        <f>IF(IF(AI286="NA",AG286,AI286)&gt;Assumptions!$B$11,0,1)</f>
        <v>1</v>
      </c>
      <c r="I286" s="6">
        <f t="shared" si="31"/>
        <v>800</v>
      </c>
      <c r="J286" s="8">
        <f>IF(IF(AM286="NA",AK286,AM286)&gt;Assumptions!$B$11,0,1)</f>
        <v>1</v>
      </c>
      <c r="K286" s="6">
        <f t="shared" si="32"/>
        <v>1200</v>
      </c>
      <c r="L286" s="5">
        <f t="shared" si="33"/>
        <v>1</v>
      </c>
      <c r="M286" s="5">
        <v>0</v>
      </c>
      <c r="N286" s="34">
        <f t="shared" si="34"/>
        <v>0</v>
      </c>
      <c r="O286" s="10" t="s">
        <v>890</v>
      </c>
      <c r="Q286" s="5" t="s">
        <v>784</v>
      </c>
      <c r="R286" s="9">
        <v>5</v>
      </c>
      <c r="S286" s="9" t="s">
        <v>416</v>
      </c>
      <c r="T286" s="9" t="s">
        <v>57</v>
      </c>
      <c r="X286" s="9" t="s">
        <v>61</v>
      </c>
      <c r="Y286" s="14" t="s">
        <v>622</v>
      </c>
      <c r="Z286" s="7">
        <v>432</v>
      </c>
      <c r="AA286" s="26">
        <f t="shared" si="36"/>
        <v>0</v>
      </c>
      <c r="AB286" s="5" t="s">
        <v>60</v>
      </c>
      <c r="AC286" s="5">
        <f>ROUNDUP(Z286*Assumptions!$B$13/Assumptions!$B$10,0)</f>
        <v>1</v>
      </c>
      <c r="AD286" s="6">
        <f>AC286*Assumptions!$B$9</f>
        <v>400</v>
      </c>
      <c r="AE286" s="5" t="s">
        <v>60</v>
      </c>
      <c r="AF286" s="6" t="s">
        <v>60</v>
      </c>
      <c r="AG286" s="5">
        <f>ROUNDUP(Z286*Assumptions!$B$15/Assumptions!$B$10,0)</f>
        <v>1</v>
      </c>
      <c r="AH286" s="6">
        <f>AG286*Assumptions!$B$9</f>
        <v>400</v>
      </c>
      <c r="AI286" s="5" t="s">
        <v>60</v>
      </c>
      <c r="AJ286" s="6" t="s">
        <v>60</v>
      </c>
      <c r="AK286" s="5">
        <f>ROUNDUP(Z286*Assumptions!$B$16/Assumptions!$B$10,0)</f>
        <v>1</v>
      </c>
      <c r="AL286" s="6">
        <f>AK286*Assumptions!$B$9</f>
        <v>400</v>
      </c>
      <c r="AM286" s="5" t="s">
        <v>60</v>
      </c>
      <c r="AN286" s="6" t="s">
        <v>60</v>
      </c>
      <c r="AQ286" s="5">
        <f t="shared" si="35"/>
        <v>1</v>
      </c>
      <c r="AR286" s="5">
        <f>IF(R286&gt;9,Assumptions!$B$18,0)</f>
        <v>0</v>
      </c>
      <c r="AS286" s="5">
        <f>IF(OR(T286="se",T286="s"),Assumptions!$B$19,0)</f>
        <v>0</v>
      </c>
      <c r="AT286" s="5">
        <f>IF(ISBLANK(V286),0,Assumptions!$B$20)</f>
        <v>0</v>
      </c>
      <c r="AU286" s="5">
        <f>IF(W286&gt;0,Assumptions!$B$21,0)</f>
        <v>0</v>
      </c>
      <c r="AV286" s="5">
        <f>IF(OR(COUNT(SEARCH({"ih","ie"},D286)),COUNT(SEARCH({"profile","income","lim","lico","mbm"},O286))),Assumptions!$B$22,0)</f>
        <v>0</v>
      </c>
      <c r="AW286" s="5">
        <f>IF(OR(COUNT(SEARCH({"hsc","ih","sdc"},D286)),COUNT(SEARCH({"profile","dwelling","housing","construction","rooms","owner","rent"},O286))),Assumptions!$B$23,0)</f>
        <v>0</v>
      </c>
      <c r="AX286" s="5">
        <f>IF(OR(COUNT(SEARCH({"ied","ic","evm"},D286)),COUNT(SEARCH({"profile","immigr","birth","visible","citizen","generation"},O286))),1,0)</f>
        <v>0</v>
      </c>
      <c r="AY286" s="5">
        <f>IF(OR(COUNT(SEARCH({"fh","fhm","ms"},D286)),COUNT(SEARCH({"profile","common-law","marital","family","parent","child","same sex","living alone","household size"},O286))),Assumptions!$B$25,0)</f>
        <v>0</v>
      </c>
      <c r="AZ286" s="5">
        <f>IF(OR(COUNT(SEARCH({"as"},D286)),COUNT(SEARCH({"profile","age","elderly","child","senior"},O286))),Assumptions!$B$26,0)</f>
        <v>1</v>
      </c>
    </row>
    <row r="287" spans="1:52" ht="50.1" customHeight="1" x14ac:dyDescent="0.2">
      <c r="A287" s="5">
        <v>301</v>
      </c>
      <c r="B287" s="5">
        <v>8</v>
      </c>
      <c r="C287" s="10" t="s">
        <v>51</v>
      </c>
      <c r="D287" s="10" t="s">
        <v>826</v>
      </c>
      <c r="E287" s="5" t="s">
        <v>785</v>
      </c>
      <c r="F287" s="8">
        <f>IF(IF(AE287="NA",AC287,AE287)&gt;Assumptions!$B$11,0,1)</f>
        <v>1</v>
      </c>
      <c r="G287" s="8">
        <f t="shared" si="30"/>
        <v>0</v>
      </c>
      <c r="H287" s="8">
        <f>IF(IF(AI287="NA",AG287,AI287)&gt;Assumptions!$B$11,0,1)</f>
        <v>1</v>
      </c>
      <c r="I287" s="6">
        <f t="shared" si="31"/>
        <v>800</v>
      </c>
      <c r="J287" s="8">
        <f>IF(IF(AM287="NA",AK287,AM287)&gt;Assumptions!$B$11,0,1)</f>
        <v>1</v>
      </c>
      <c r="K287" s="6">
        <f t="shared" si="32"/>
        <v>1200</v>
      </c>
      <c r="L287" s="5">
        <f t="shared" si="33"/>
        <v>1</v>
      </c>
      <c r="M287" s="5">
        <v>0</v>
      </c>
      <c r="N287" s="34">
        <f t="shared" si="34"/>
        <v>0</v>
      </c>
      <c r="O287" s="10" t="s">
        <v>891</v>
      </c>
      <c r="Q287" s="5" t="s">
        <v>785</v>
      </c>
      <c r="R287" s="9">
        <v>3</v>
      </c>
      <c r="S287" s="9" t="s">
        <v>416</v>
      </c>
      <c r="T287" s="9" t="s">
        <v>57</v>
      </c>
      <c r="X287" s="9" t="s">
        <v>61</v>
      </c>
      <c r="Y287" s="14" t="s">
        <v>945</v>
      </c>
      <c r="Z287" s="7">
        <v>4680</v>
      </c>
      <c r="AA287" s="26">
        <f t="shared" si="36"/>
        <v>0</v>
      </c>
      <c r="AB287" s="5" t="s">
        <v>60</v>
      </c>
      <c r="AC287" s="5">
        <f>ROUNDUP(Z287*Assumptions!$B$13/Assumptions!$B$10,0)</f>
        <v>1</v>
      </c>
      <c r="AD287" s="6">
        <f>AC287*Assumptions!$B$9</f>
        <v>400</v>
      </c>
      <c r="AE287" s="5" t="s">
        <v>60</v>
      </c>
      <c r="AF287" s="6" t="s">
        <v>60</v>
      </c>
      <c r="AG287" s="5">
        <f>ROUNDUP(Z287*Assumptions!$B$15/Assumptions!$B$10,0)</f>
        <v>1</v>
      </c>
      <c r="AH287" s="6">
        <f>AG287*Assumptions!$B$9</f>
        <v>400</v>
      </c>
      <c r="AI287" s="5" t="s">
        <v>60</v>
      </c>
      <c r="AJ287" s="6" t="s">
        <v>60</v>
      </c>
      <c r="AK287" s="5">
        <f>ROUNDUP(Z287*Assumptions!$B$16/Assumptions!$B$10,0)</f>
        <v>1</v>
      </c>
      <c r="AL287" s="6">
        <f>AK287*Assumptions!$B$9</f>
        <v>400</v>
      </c>
      <c r="AM287" s="5" t="s">
        <v>60</v>
      </c>
      <c r="AN287" s="6" t="s">
        <v>60</v>
      </c>
      <c r="AQ287" s="5">
        <f t="shared" si="35"/>
        <v>1</v>
      </c>
      <c r="AR287" s="5">
        <f>IF(R287&gt;9,Assumptions!$B$18,0)</f>
        <v>0</v>
      </c>
      <c r="AS287" s="5">
        <f>IF(OR(T287="se",T287="s"),Assumptions!$B$19,0)</f>
        <v>0</v>
      </c>
      <c r="AT287" s="5">
        <f>IF(ISBLANK(V287),0,Assumptions!$B$20)</f>
        <v>0</v>
      </c>
      <c r="AU287" s="5">
        <f>IF(W287&gt;0,Assumptions!$B$21,0)</f>
        <v>0</v>
      </c>
      <c r="AV287" s="5">
        <f>IF(OR(COUNT(SEARCH({"ih","ie"},D287)),COUNT(SEARCH({"profile","income","lim","lico","mbm"},O287))),Assumptions!$B$22,0)</f>
        <v>0</v>
      </c>
      <c r="AW287" s="5">
        <f>IF(OR(COUNT(SEARCH({"hsc","ih","sdc"},D287)),COUNT(SEARCH({"profile","dwelling","housing","construction","rooms","owner","rent"},O287))),Assumptions!$B$23,0)</f>
        <v>0</v>
      </c>
      <c r="AX287" s="5">
        <f>IF(OR(COUNT(SEARCH({"ied","ic","evm"},D287)),COUNT(SEARCH({"profile","immigr","birth","visible","citizen","generation"},O287))),1,0)</f>
        <v>0</v>
      </c>
      <c r="AY287" s="5">
        <f>IF(OR(COUNT(SEARCH({"fh","fhm","ms"},D287)),COUNT(SEARCH({"profile","common-law","marital","family","parent","child","same sex","living alone","household size"},O287))),Assumptions!$B$25,0)</f>
        <v>0</v>
      </c>
      <c r="AZ287" s="5">
        <f>IF(OR(COUNT(SEARCH({"as"},D287)),COUNT(SEARCH({"profile","age","elderly","child","senior"},O287))),Assumptions!$B$26,0)</f>
        <v>1</v>
      </c>
    </row>
    <row r="288" spans="1:52" ht="50.1" customHeight="1" x14ac:dyDescent="0.2">
      <c r="A288" s="5">
        <v>302</v>
      </c>
      <c r="B288" s="5">
        <v>8</v>
      </c>
      <c r="C288" s="10" t="s">
        <v>51</v>
      </c>
      <c r="D288" s="10" t="s">
        <v>826</v>
      </c>
      <c r="E288" s="5" t="s">
        <v>964</v>
      </c>
      <c r="F288" s="8">
        <f>IF(IF(AE288="NA",AC288,AE288)&gt;Assumptions!$B$11,0,1)</f>
        <v>1</v>
      </c>
      <c r="G288" s="8">
        <f t="shared" si="30"/>
        <v>0</v>
      </c>
      <c r="H288" s="8">
        <f>IF(IF(AI288="NA",AG288,AI288)&gt;Assumptions!$B$11,0,1)</f>
        <v>1</v>
      </c>
      <c r="I288" s="6">
        <f t="shared" si="31"/>
        <v>800</v>
      </c>
      <c r="J288" s="8">
        <f>IF(IF(AM288="NA",AK288,AM288)&gt;Assumptions!$B$11,0,1)</f>
        <v>1</v>
      </c>
      <c r="K288" s="6">
        <f t="shared" si="32"/>
        <v>1200</v>
      </c>
      <c r="L288" s="5">
        <f t="shared" si="33"/>
        <v>1</v>
      </c>
      <c r="M288" s="5">
        <v>0</v>
      </c>
      <c r="N288" s="34">
        <f t="shared" si="34"/>
        <v>0</v>
      </c>
      <c r="O288" s="10" t="s">
        <v>892</v>
      </c>
      <c r="Q288" s="5" t="s">
        <v>964</v>
      </c>
      <c r="R288" s="9">
        <v>3</v>
      </c>
      <c r="S288" s="9" t="s">
        <v>416</v>
      </c>
      <c r="T288" s="9" t="s">
        <v>57</v>
      </c>
      <c r="X288" s="9" t="s">
        <v>61</v>
      </c>
      <c r="Y288" s="14" t="s">
        <v>612</v>
      </c>
      <c r="Z288" s="7">
        <v>420</v>
      </c>
      <c r="AA288" s="26">
        <f t="shared" si="36"/>
        <v>0</v>
      </c>
      <c r="AB288" s="5" t="s">
        <v>60</v>
      </c>
      <c r="AC288" s="5">
        <f>ROUNDUP(Z288*Assumptions!$B$13/Assumptions!$B$10,0)</f>
        <v>1</v>
      </c>
      <c r="AD288" s="6">
        <f>AC288*Assumptions!$B$9</f>
        <v>400</v>
      </c>
      <c r="AE288" s="5" t="s">
        <v>60</v>
      </c>
      <c r="AF288" s="6" t="s">
        <v>60</v>
      </c>
      <c r="AG288" s="5">
        <f>ROUNDUP(Z288*Assumptions!$B$15/Assumptions!$B$10,0)</f>
        <v>1</v>
      </c>
      <c r="AH288" s="6">
        <f>AG288*Assumptions!$B$9</f>
        <v>400</v>
      </c>
      <c r="AI288" s="5" t="s">
        <v>60</v>
      </c>
      <c r="AJ288" s="6" t="s">
        <v>60</v>
      </c>
      <c r="AK288" s="5">
        <f>ROUNDUP(Z288*Assumptions!$B$16/Assumptions!$B$10,0)</f>
        <v>1</v>
      </c>
      <c r="AL288" s="6">
        <f>AK288*Assumptions!$B$9</f>
        <v>400</v>
      </c>
      <c r="AM288" s="5" t="s">
        <v>60</v>
      </c>
      <c r="AN288" s="6" t="s">
        <v>60</v>
      </c>
      <c r="AQ288" s="5">
        <f t="shared" si="35"/>
        <v>1</v>
      </c>
      <c r="AR288" s="5">
        <f>IF(R288&gt;9,Assumptions!$B$18,0)</f>
        <v>0</v>
      </c>
      <c r="AS288" s="5">
        <f>IF(OR(T288="se",T288="s"),Assumptions!$B$19,0)</f>
        <v>0</v>
      </c>
      <c r="AT288" s="5">
        <f>IF(ISBLANK(V288),0,Assumptions!$B$20)</f>
        <v>0</v>
      </c>
      <c r="AU288" s="5">
        <f>IF(W288&gt;0,Assumptions!$B$21,0)</f>
        <v>0</v>
      </c>
      <c r="AV288" s="5">
        <f>IF(OR(COUNT(SEARCH({"ih","ie"},D288)),COUNT(SEARCH({"profile","income","lim","lico","mbm"},O288))),Assumptions!$B$22,0)</f>
        <v>0</v>
      </c>
      <c r="AW288" s="5">
        <f>IF(OR(COUNT(SEARCH({"hsc","ih","sdc"},D288)),COUNT(SEARCH({"profile","dwelling","housing","construction","rooms","owner","rent"},O288))),Assumptions!$B$23,0)</f>
        <v>0</v>
      </c>
      <c r="AX288" s="5">
        <f>IF(OR(COUNT(SEARCH({"ied","ic","evm"},D288)),COUNT(SEARCH({"profile","immigr","birth","visible","citizen","generation"},O288))),1,0)</f>
        <v>0</v>
      </c>
      <c r="AY288" s="5">
        <f>IF(OR(COUNT(SEARCH({"fh","fhm","ms"},D288)),COUNT(SEARCH({"profile","common-law","marital","family","parent","child","same sex","living alone","household size"},O288))),Assumptions!$B$25,0)</f>
        <v>0</v>
      </c>
      <c r="AZ288" s="5">
        <f>IF(OR(COUNT(SEARCH({"as"},D288)),COUNT(SEARCH({"profile","age","elderly","child","senior"},O288))),Assumptions!$B$26,0)</f>
        <v>1</v>
      </c>
    </row>
    <row r="289" spans="1:52" ht="50.1" customHeight="1" x14ac:dyDescent="0.2">
      <c r="A289" s="5">
        <v>303</v>
      </c>
      <c r="B289" s="5">
        <v>8</v>
      </c>
      <c r="C289" s="10" t="s">
        <v>51</v>
      </c>
      <c r="D289" s="10" t="s">
        <v>826</v>
      </c>
      <c r="E289" s="5" t="s">
        <v>786</v>
      </c>
      <c r="F289" s="8">
        <f>IF(IF(AE289="NA",AC289,AE289)&gt;Assumptions!$B$11,0,1)</f>
        <v>1</v>
      </c>
      <c r="G289" s="8">
        <f t="shared" si="30"/>
        <v>0</v>
      </c>
      <c r="H289" s="8">
        <f>IF(IF(AI289="NA",AG289,AI289)&gt;Assumptions!$B$11,0,1)</f>
        <v>1</v>
      </c>
      <c r="I289" s="6">
        <f t="shared" si="31"/>
        <v>1200</v>
      </c>
      <c r="J289" s="8">
        <f>IF(IF(AM289="NA",AK289,AM289)&gt;Assumptions!$B$11,0,1)</f>
        <v>1</v>
      </c>
      <c r="K289" s="6">
        <f t="shared" si="32"/>
        <v>1600</v>
      </c>
      <c r="L289" s="5">
        <f t="shared" si="33"/>
        <v>1</v>
      </c>
      <c r="M289" s="5">
        <v>0</v>
      </c>
      <c r="N289" s="34">
        <f t="shared" si="34"/>
        <v>0</v>
      </c>
      <c r="O289" s="10" t="s">
        <v>893</v>
      </c>
      <c r="Q289" s="5" t="s">
        <v>786</v>
      </c>
      <c r="R289" s="9">
        <v>2</v>
      </c>
      <c r="S289" s="9" t="s">
        <v>416</v>
      </c>
      <c r="T289" s="9" t="s">
        <v>57</v>
      </c>
      <c r="X289" s="9" t="s">
        <v>61</v>
      </c>
      <c r="Y289" s="14" t="s">
        <v>946</v>
      </c>
      <c r="Z289" s="7">
        <v>12690</v>
      </c>
      <c r="AA289" s="26">
        <f t="shared" si="36"/>
        <v>0</v>
      </c>
      <c r="AB289" s="5" t="s">
        <v>60</v>
      </c>
      <c r="AC289" s="5">
        <f>ROUNDUP(Z289*Assumptions!$B$13/Assumptions!$B$10,0)</f>
        <v>2</v>
      </c>
      <c r="AD289" s="6">
        <f>AC289*Assumptions!$B$9</f>
        <v>800</v>
      </c>
      <c r="AE289" s="5" t="s">
        <v>60</v>
      </c>
      <c r="AF289" s="6" t="s">
        <v>60</v>
      </c>
      <c r="AG289" s="5">
        <f>ROUNDUP(Z289*Assumptions!$B$15/Assumptions!$B$10,0)</f>
        <v>1</v>
      </c>
      <c r="AH289" s="6">
        <f>AG289*Assumptions!$B$9</f>
        <v>400</v>
      </c>
      <c r="AI289" s="5" t="s">
        <v>60</v>
      </c>
      <c r="AJ289" s="6" t="s">
        <v>60</v>
      </c>
      <c r="AK289" s="5">
        <f>ROUNDUP(Z289*Assumptions!$B$16/Assumptions!$B$10,0)</f>
        <v>1</v>
      </c>
      <c r="AL289" s="6">
        <f>AK289*Assumptions!$B$9</f>
        <v>400</v>
      </c>
      <c r="AM289" s="5" t="s">
        <v>60</v>
      </c>
      <c r="AN289" s="6" t="s">
        <v>60</v>
      </c>
      <c r="AQ289" s="5">
        <f t="shared" si="35"/>
        <v>1</v>
      </c>
      <c r="AR289" s="5">
        <f>IF(R289&gt;9,Assumptions!$B$18,0)</f>
        <v>0</v>
      </c>
      <c r="AS289" s="5">
        <f>IF(OR(T289="se",T289="s"),Assumptions!$B$19,0)</f>
        <v>0</v>
      </c>
      <c r="AT289" s="5">
        <f>IF(ISBLANK(V289),0,Assumptions!$B$20)</f>
        <v>0</v>
      </c>
      <c r="AU289" s="5">
        <f>IF(W289&gt;0,Assumptions!$B$21,0)</f>
        <v>0</v>
      </c>
      <c r="AV289" s="5">
        <f>IF(OR(COUNT(SEARCH({"ih","ie"},D289)),COUNT(SEARCH({"profile","income","lim","lico","mbm"},O289))),Assumptions!$B$22,0)</f>
        <v>0</v>
      </c>
      <c r="AW289" s="5">
        <f>IF(OR(COUNT(SEARCH({"hsc","ih","sdc"},D289)),COUNT(SEARCH({"profile","dwelling","housing","construction","rooms","owner","rent"},O289))),Assumptions!$B$23,0)</f>
        <v>0</v>
      </c>
      <c r="AX289" s="5">
        <f>IF(OR(COUNT(SEARCH({"ied","ic","evm"},D289)),COUNT(SEARCH({"profile","immigr","birth","visible","citizen","generation"},O289))),1,0)</f>
        <v>0</v>
      </c>
      <c r="AY289" s="5">
        <f>IF(OR(COUNT(SEARCH({"fh","fhm","ms"},D289)),COUNT(SEARCH({"profile","common-law","marital","family","parent","child","same sex","living alone","household size"},O289))),Assumptions!$B$25,0)</f>
        <v>0</v>
      </c>
      <c r="AZ289" s="5">
        <f>IF(OR(COUNT(SEARCH({"as"},D289)),COUNT(SEARCH({"profile","age","elderly","child","senior"},O289))),Assumptions!$B$26,0)</f>
        <v>1</v>
      </c>
    </row>
    <row r="290" spans="1:52" ht="50.1" customHeight="1" x14ac:dyDescent="0.2">
      <c r="A290" s="5">
        <v>304</v>
      </c>
      <c r="B290" s="5">
        <v>8</v>
      </c>
      <c r="C290" s="10" t="s">
        <v>51</v>
      </c>
      <c r="D290" s="10" t="s">
        <v>826</v>
      </c>
      <c r="E290" s="5" t="s">
        <v>787</v>
      </c>
      <c r="F290" s="8">
        <f>IF(IF(AE290="NA",AC290,AE290)&gt;Assumptions!$B$11,0,1)</f>
        <v>1</v>
      </c>
      <c r="G290" s="8">
        <f t="shared" si="30"/>
        <v>0</v>
      </c>
      <c r="H290" s="8">
        <f>IF(IF(AI290="NA",AG290,AI290)&gt;Assumptions!$B$11,0,1)</f>
        <v>1</v>
      </c>
      <c r="I290" s="6">
        <f t="shared" si="31"/>
        <v>1200</v>
      </c>
      <c r="J290" s="8">
        <f>IF(IF(AM290="NA",AK290,AM290)&gt;Assumptions!$B$11,0,1)</f>
        <v>1</v>
      </c>
      <c r="K290" s="6">
        <f t="shared" si="32"/>
        <v>1600</v>
      </c>
      <c r="L290" s="5">
        <f t="shared" si="33"/>
        <v>1</v>
      </c>
      <c r="M290" s="5">
        <v>0</v>
      </c>
      <c r="N290" s="34">
        <f t="shared" si="34"/>
        <v>0</v>
      </c>
      <c r="O290" s="10" t="s">
        <v>894</v>
      </c>
      <c r="Q290" s="5" t="s">
        <v>787</v>
      </c>
      <c r="R290" s="9">
        <v>2</v>
      </c>
      <c r="S290" s="9" t="s">
        <v>416</v>
      </c>
      <c r="T290" s="9" t="s">
        <v>57</v>
      </c>
      <c r="X290" s="9" t="s">
        <v>61</v>
      </c>
      <c r="Y290" s="14" t="s">
        <v>946</v>
      </c>
      <c r="Z290" s="7">
        <v>12690</v>
      </c>
      <c r="AA290" s="26">
        <f t="shared" si="36"/>
        <v>0</v>
      </c>
      <c r="AB290" s="5" t="s">
        <v>60</v>
      </c>
      <c r="AC290" s="5">
        <f>ROUNDUP(Z290*Assumptions!$B$13/Assumptions!$B$10,0)</f>
        <v>2</v>
      </c>
      <c r="AD290" s="6">
        <f>AC290*Assumptions!$B$9</f>
        <v>800</v>
      </c>
      <c r="AE290" s="5" t="s">
        <v>60</v>
      </c>
      <c r="AF290" s="6" t="s">
        <v>60</v>
      </c>
      <c r="AG290" s="5">
        <f>ROUNDUP(Z290*Assumptions!$B$15/Assumptions!$B$10,0)</f>
        <v>1</v>
      </c>
      <c r="AH290" s="6">
        <f>AG290*Assumptions!$B$9</f>
        <v>400</v>
      </c>
      <c r="AI290" s="5" t="s">
        <v>60</v>
      </c>
      <c r="AJ290" s="6" t="s">
        <v>60</v>
      </c>
      <c r="AK290" s="5">
        <f>ROUNDUP(Z290*Assumptions!$B$16/Assumptions!$B$10,0)</f>
        <v>1</v>
      </c>
      <c r="AL290" s="6">
        <f>AK290*Assumptions!$B$9</f>
        <v>400</v>
      </c>
      <c r="AM290" s="5" t="s">
        <v>60</v>
      </c>
      <c r="AN290" s="6" t="s">
        <v>60</v>
      </c>
      <c r="AQ290" s="5">
        <f t="shared" si="35"/>
        <v>1</v>
      </c>
      <c r="AR290" s="5">
        <f>IF(R290&gt;9,Assumptions!$B$18,0)</f>
        <v>0</v>
      </c>
      <c r="AS290" s="5">
        <f>IF(OR(T290="se",T290="s"),Assumptions!$B$19,0)</f>
        <v>0</v>
      </c>
      <c r="AT290" s="5">
        <f>IF(ISBLANK(V290),0,Assumptions!$B$20)</f>
        <v>0</v>
      </c>
      <c r="AU290" s="5">
        <f>IF(W290&gt;0,Assumptions!$B$21,0)</f>
        <v>0</v>
      </c>
      <c r="AV290" s="5">
        <f>IF(OR(COUNT(SEARCH({"ih","ie"},D290)),COUNT(SEARCH({"profile","income","lim","lico","mbm"},O290))),Assumptions!$B$22,0)</f>
        <v>0</v>
      </c>
      <c r="AW290" s="5">
        <f>IF(OR(COUNT(SEARCH({"hsc","ih","sdc"},D290)),COUNT(SEARCH({"profile","dwelling","housing","construction","rooms","owner","rent"},O290))),Assumptions!$B$23,0)</f>
        <v>0</v>
      </c>
      <c r="AX290" s="5">
        <f>IF(OR(COUNT(SEARCH({"ied","ic","evm"},D290)),COUNT(SEARCH({"profile","immigr","birth","visible","citizen","generation"},O290))),1,0)</f>
        <v>0</v>
      </c>
      <c r="AY290" s="5">
        <f>IF(OR(COUNT(SEARCH({"fh","fhm","ms"},D290)),COUNT(SEARCH({"profile","common-law","marital","family","parent","child","same sex","living alone","household size"},O290))),Assumptions!$B$25,0)</f>
        <v>0</v>
      </c>
      <c r="AZ290" s="5">
        <f>IF(OR(COUNT(SEARCH({"as"},D290)),COUNT(SEARCH({"profile","age","elderly","child","senior"},O290))),Assumptions!$B$26,0)</f>
        <v>1</v>
      </c>
    </row>
    <row r="291" spans="1:52" ht="50.1" customHeight="1" x14ac:dyDescent="0.2">
      <c r="A291" s="5">
        <v>305</v>
      </c>
      <c r="B291" s="5">
        <v>8</v>
      </c>
      <c r="C291" s="10" t="s">
        <v>51</v>
      </c>
      <c r="D291" s="10" t="s">
        <v>826</v>
      </c>
      <c r="E291" s="5" t="s">
        <v>788</v>
      </c>
      <c r="F291" s="8">
        <f>IF(IF(AE291="NA",AC291,AE291)&gt;Assumptions!$B$11,0,1)</f>
        <v>0</v>
      </c>
      <c r="G291" s="8">
        <f t="shared" si="30"/>
        <v>0</v>
      </c>
      <c r="H291" s="8">
        <f>IF(IF(AI291="NA",AG291,AI291)&gt;Assumptions!$B$11,0,1)</f>
        <v>0</v>
      </c>
      <c r="I291" s="6">
        <f t="shared" si="31"/>
        <v>0</v>
      </c>
      <c r="J291" s="8">
        <f>IF(IF(AM291="NA",AK291,AM291)&gt;Assumptions!$B$11,0,1)</f>
        <v>0</v>
      </c>
      <c r="K291" s="6">
        <f t="shared" si="32"/>
        <v>0</v>
      </c>
      <c r="L291" s="5">
        <f t="shared" si="33"/>
        <v>1</v>
      </c>
      <c r="M291" s="5">
        <v>0</v>
      </c>
      <c r="N291" s="34">
        <f t="shared" si="34"/>
        <v>0</v>
      </c>
      <c r="O291" s="10" t="s">
        <v>895</v>
      </c>
      <c r="Q291" s="5" t="s">
        <v>788</v>
      </c>
      <c r="R291" s="9">
        <v>3</v>
      </c>
      <c r="S291" s="9" t="s">
        <v>416</v>
      </c>
      <c r="T291" s="9" t="s">
        <v>57</v>
      </c>
      <c r="X291" s="9" t="s">
        <v>61</v>
      </c>
      <c r="Y291" s="14" t="s">
        <v>612</v>
      </c>
      <c r="Z291" s="7">
        <v>220752</v>
      </c>
      <c r="AA291" s="26">
        <f t="shared" si="36"/>
        <v>1</v>
      </c>
      <c r="AB291" s="5" t="s">
        <v>60</v>
      </c>
      <c r="AC291" s="5">
        <f>ROUNDUP(Z291*Assumptions!$B$13/Assumptions!$B$10,0)</f>
        <v>25</v>
      </c>
      <c r="AD291" s="6">
        <f>AC291*Assumptions!$B$9</f>
        <v>10000</v>
      </c>
      <c r="AE291" s="5" t="s">
        <v>60</v>
      </c>
      <c r="AF291" s="6" t="s">
        <v>60</v>
      </c>
      <c r="AG291" s="5">
        <f>ROUNDUP(Z291*Assumptions!$B$15/Assumptions!$B$10,0)</f>
        <v>3</v>
      </c>
      <c r="AH291" s="6">
        <f>AG291*Assumptions!$B$9</f>
        <v>1200</v>
      </c>
      <c r="AI291" s="5" t="s">
        <v>60</v>
      </c>
      <c r="AJ291" s="6" t="s">
        <v>60</v>
      </c>
      <c r="AK291" s="5">
        <f>ROUNDUP(Z291*Assumptions!$B$16/Assumptions!$B$10,0)</f>
        <v>4</v>
      </c>
      <c r="AL291" s="6">
        <f>AK291*Assumptions!$B$9</f>
        <v>1600</v>
      </c>
      <c r="AM291" s="5" t="s">
        <v>60</v>
      </c>
      <c r="AN291" s="6" t="s">
        <v>60</v>
      </c>
      <c r="AQ291" s="5">
        <f t="shared" si="35"/>
        <v>1</v>
      </c>
      <c r="AR291" s="5">
        <f>IF(R291&gt;9,Assumptions!$B$18,0)</f>
        <v>0</v>
      </c>
      <c r="AS291" s="5">
        <f>IF(OR(T291="se",T291="s"),Assumptions!$B$19,0)</f>
        <v>0</v>
      </c>
      <c r="AT291" s="5">
        <f>IF(ISBLANK(V291),0,Assumptions!$B$20)</f>
        <v>0</v>
      </c>
      <c r="AU291" s="5">
        <f>IF(W291&gt;0,Assumptions!$B$21,0)</f>
        <v>0</v>
      </c>
      <c r="AV291" s="5">
        <f>IF(OR(COUNT(SEARCH({"ih","ie"},D291)),COUNT(SEARCH({"profile","income","lim","lico","mbm"},O291))),Assumptions!$B$22,0)</f>
        <v>0</v>
      </c>
      <c r="AW291" s="5">
        <f>IF(OR(COUNT(SEARCH({"hsc","ih","sdc"},D291)),COUNT(SEARCH({"profile","dwelling","housing","construction","rooms","owner","rent"},O291))),Assumptions!$B$23,0)</f>
        <v>0</v>
      </c>
      <c r="AX291" s="5">
        <f>IF(OR(COUNT(SEARCH({"ied","ic","evm"},D291)),COUNT(SEARCH({"profile","immigr","birth","visible","citizen","generation"},O291))),1,0)</f>
        <v>0</v>
      </c>
      <c r="AY291" s="5">
        <f>IF(OR(COUNT(SEARCH({"fh","fhm","ms"},D291)),COUNT(SEARCH({"profile","common-law","marital","family","parent","child","same sex","living alone","household size"},O291))),Assumptions!$B$25,0)</f>
        <v>0</v>
      </c>
      <c r="AZ291" s="5">
        <f>IF(OR(COUNT(SEARCH({"as"},D291)),COUNT(SEARCH({"profile","age","elderly","child","senior"},O291))),Assumptions!$B$26,0)</f>
        <v>1</v>
      </c>
    </row>
    <row r="292" spans="1:52" ht="50.1" customHeight="1" x14ac:dyDescent="0.2">
      <c r="A292" s="5">
        <v>306</v>
      </c>
      <c r="B292" s="5">
        <v>8</v>
      </c>
      <c r="C292" s="10" t="s">
        <v>51</v>
      </c>
      <c r="D292" s="10" t="s">
        <v>826</v>
      </c>
      <c r="E292" s="5" t="s">
        <v>789</v>
      </c>
      <c r="F292" s="8">
        <f>IF(IF(AE292="NA",AC292,AE292)&gt;Assumptions!$B$11,0,1)</f>
        <v>0</v>
      </c>
      <c r="G292" s="8">
        <f t="shared" si="30"/>
        <v>1</v>
      </c>
      <c r="H292" s="8">
        <f>IF(IF(AI292="NA",AG292,AI292)&gt;Assumptions!$B$11,0,1)</f>
        <v>1</v>
      </c>
      <c r="I292" s="6">
        <f t="shared" si="31"/>
        <v>800</v>
      </c>
      <c r="J292" s="8">
        <f>IF(IF(AM292="NA",AK292,AM292)&gt;Assumptions!$B$11,0,1)</f>
        <v>1</v>
      </c>
      <c r="K292" s="6">
        <f t="shared" si="32"/>
        <v>1200</v>
      </c>
      <c r="L292" s="5">
        <f t="shared" si="33"/>
        <v>2</v>
      </c>
      <c r="M292" s="5">
        <v>0</v>
      </c>
      <c r="N292" s="34">
        <f t="shared" si="34"/>
        <v>0</v>
      </c>
      <c r="O292" s="10" t="s">
        <v>896</v>
      </c>
      <c r="P292" s="10" t="s">
        <v>724</v>
      </c>
      <c r="Q292" s="5" t="s">
        <v>789</v>
      </c>
      <c r="R292" s="9">
        <v>7</v>
      </c>
      <c r="S292" s="9" t="s">
        <v>416</v>
      </c>
      <c r="T292" s="9" t="s">
        <v>57</v>
      </c>
      <c r="V292" s="9" t="s">
        <v>1132</v>
      </c>
      <c r="X292" s="9" t="s">
        <v>61</v>
      </c>
      <c r="Y292" s="14" t="s">
        <v>612</v>
      </c>
      <c r="Z292" s="7">
        <v>42336</v>
      </c>
      <c r="AA292" s="26">
        <f t="shared" si="36"/>
        <v>0</v>
      </c>
      <c r="AB292" s="5" t="s">
        <v>60</v>
      </c>
      <c r="AC292" s="5">
        <f>ROUNDUP(Z292*Assumptions!$B$13/Assumptions!$B$10,0)</f>
        <v>5</v>
      </c>
      <c r="AD292" s="6">
        <f>AC292*Assumptions!$B$9</f>
        <v>2000</v>
      </c>
      <c r="AE292" s="5" t="s">
        <v>60</v>
      </c>
      <c r="AF292" s="6" t="s">
        <v>60</v>
      </c>
      <c r="AG292" s="5">
        <f>ROUNDUP(Z292*Assumptions!$B$15/Assumptions!$B$10,0)</f>
        <v>1</v>
      </c>
      <c r="AH292" s="6">
        <f>AG292*Assumptions!$B$9</f>
        <v>400</v>
      </c>
      <c r="AI292" s="5" t="s">
        <v>60</v>
      </c>
      <c r="AJ292" s="6" t="s">
        <v>60</v>
      </c>
      <c r="AK292" s="5">
        <f>ROUNDUP(Z292*Assumptions!$B$16/Assumptions!$B$10,0)</f>
        <v>1</v>
      </c>
      <c r="AL292" s="6">
        <f>AK292*Assumptions!$B$9</f>
        <v>400</v>
      </c>
      <c r="AM292" s="5" t="s">
        <v>60</v>
      </c>
      <c r="AN292" s="6" t="s">
        <v>60</v>
      </c>
      <c r="AQ292" s="5">
        <f t="shared" si="35"/>
        <v>1</v>
      </c>
      <c r="AR292" s="5">
        <f>IF(R292&gt;9,Assumptions!$B$18,0)</f>
        <v>0</v>
      </c>
      <c r="AS292" s="5">
        <f>IF(OR(T292="se",T292="s"),Assumptions!$B$19,0)</f>
        <v>0</v>
      </c>
      <c r="AT292" s="5">
        <f>IF(ISBLANK(V292),0,Assumptions!$B$20)</f>
        <v>1</v>
      </c>
      <c r="AU292" s="5">
        <f>IF(W292&gt;0,Assumptions!$B$21,0)</f>
        <v>0</v>
      </c>
      <c r="AV292" s="5">
        <f>IF(OR(COUNT(SEARCH({"ih","ie"},D292)),COUNT(SEARCH({"profile","income","lim","lico","mbm"},O292))),Assumptions!$B$22,0)</f>
        <v>0</v>
      </c>
      <c r="AW292" s="5">
        <f>IF(OR(COUNT(SEARCH({"hsc","ih","sdc"},D292)),COUNT(SEARCH({"profile","dwelling","housing","construction","rooms","owner","rent"},O292))),Assumptions!$B$23,0)</f>
        <v>0</v>
      </c>
      <c r="AX292" s="5">
        <f>IF(OR(COUNT(SEARCH({"ied","ic","evm"},D292)),COUNT(SEARCH({"profile","immigr","birth","visible","citizen","generation"},O292))),1,0)</f>
        <v>0</v>
      </c>
      <c r="AY292" s="5">
        <f>IF(OR(COUNT(SEARCH({"fh","fhm","ms"},D292)),COUNT(SEARCH({"profile","common-law","marital","family","parent","child","same sex","living alone","household size"},O292))),Assumptions!$B$25,0)</f>
        <v>0</v>
      </c>
      <c r="AZ292" s="5">
        <f>IF(OR(COUNT(SEARCH({"as"},D292)),COUNT(SEARCH({"profile","age","elderly","child","senior"},O292))),Assumptions!$B$26,0)</f>
        <v>1</v>
      </c>
    </row>
    <row r="293" spans="1:52" ht="50.1" customHeight="1" x14ac:dyDescent="0.2">
      <c r="A293" s="5">
        <v>307</v>
      </c>
      <c r="B293" s="5">
        <v>8</v>
      </c>
      <c r="C293" s="10" t="s">
        <v>51</v>
      </c>
      <c r="D293" s="10" t="s">
        <v>826</v>
      </c>
      <c r="E293" s="5" t="s">
        <v>790</v>
      </c>
      <c r="F293" s="8">
        <f>IF(IF(AE293="NA",AC293,AE293)&gt;Assumptions!$B$11,0,1)</f>
        <v>0</v>
      </c>
      <c r="G293" s="8">
        <f t="shared" si="30"/>
        <v>0</v>
      </c>
      <c r="H293" s="8">
        <f>IF(IF(AI293="NA",AG293,AI293)&gt;Assumptions!$B$11,0,1)</f>
        <v>0</v>
      </c>
      <c r="I293" s="6">
        <f t="shared" si="31"/>
        <v>0</v>
      </c>
      <c r="J293" s="8">
        <f>IF(IF(AM293="NA",AK293,AM293)&gt;Assumptions!$B$11,0,1)</f>
        <v>0</v>
      </c>
      <c r="K293" s="6">
        <f t="shared" si="32"/>
        <v>0</v>
      </c>
      <c r="L293" s="5">
        <f t="shared" si="33"/>
        <v>1</v>
      </c>
      <c r="M293" s="5">
        <v>0</v>
      </c>
      <c r="N293" s="34">
        <f t="shared" si="34"/>
        <v>0</v>
      </c>
      <c r="O293" s="10" t="s">
        <v>897</v>
      </c>
      <c r="Q293" s="5" t="s">
        <v>790</v>
      </c>
      <c r="R293" s="9">
        <v>2</v>
      </c>
      <c r="S293" s="9" t="s">
        <v>416</v>
      </c>
      <c r="T293" s="9" t="s">
        <v>57</v>
      </c>
      <c r="X293" s="9" t="s">
        <v>61</v>
      </c>
      <c r="Y293" s="14" t="s">
        <v>624</v>
      </c>
      <c r="Z293" s="7">
        <v>303534</v>
      </c>
      <c r="AA293" s="26">
        <f t="shared" si="36"/>
        <v>1</v>
      </c>
      <c r="AB293" s="5" t="s">
        <v>60</v>
      </c>
      <c r="AC293" s="5">
        <f>ROUNDUP(Z293*Assumptions!$B$13/Assumptions!$B$10,0)</f>
        <v>35</v>
      </c>
      <c r="AD293" s="6">
        <f>AC293*Assumptions!$B$9</f>
        <v>14000</v>
      </c>
      <c r="AE293" s="5" t="s">
        <v>60</v>
      </c>
      <c r="AF293" s="6" t="s">
        <v>60</v>
      </c>
      <c r="AG293" s="5">
        <f>ROUNDUP(Z293*Assumptions!$B$15/Assumptions!$B$10,0)</f>
        <v>4</v>
      </c>
      <c r="AH293" s="6">
        <f>AG293*Assumptions!$B$9</f>
        <v>1600</v>
      </c>
      <c r="AI293" s="5" t="s">
        <v>60</v>
      </c>
      <c r="AJ293" s="6" t="s">
        <v>60</v>
      </c>
      <c r="AK293" s="5">
        <f>ROUNDUP(Z293*Assumptions!$B$16/Assumptions!$B$10,0)</f>
        <v>5</v>
      </c>
      <c r="AL293" s="6">
        <f>AK293*Assumptions!$B$9</f>
        <v>2000</v>
      </c>
      <c r="AM293" s="5" t="s">
        <v>60</v>
      </c>
      <c r="AN293" s="6" t="s">
        <v>60</v>
      </c>
      <c r="AQ293" s="5">
        <f t="shared" si="35"/>
        <v>1</v>
      </c>
      <c r="AR293" s="5">
        <f>IF(R293&gt;9,Assumptions!$B$18,0)</f>
        <v>0</v>
      </c>
      <c r="AS293" s="5">
        <f>IF(OR(T293="se",T293="s"),Assumptions!$B$19,0)</f>
        <v>0</v>
      </c>
      <c r="AT293" s="5">
        <f>IF(ISBLANK(V293),0,Assumptions!$B$20)</f>
        <v>0</v>
      </c>
      <c r="AU293" s="5">
        <f>IF(W293&gt;0,Assumptions!$B$21,0)</f>
        <v>0</v>
      </c>
      <c r="AV293" s="5">
        <f>IF(OR(COUNT(SEARCH({"ih","ie"},D293)),COUNT(SEARCH({"profile","income","lim","lico","mbm"},O293))),Assumptions!$B$22,0)</f>
        <v>0</v>
      </c>
      <c r="AW293" s="5">
        <f>IF(OR(COUNT(SEARCH({"hsc","ih","sdc"},D293)),COUNT(SEARCH({"profile","dwelling","housing","construction","rooms","owner","rent"},O293))),Assumptions!$B$23,0)</f>
        <v>0</v>
      </c>
      <c r="AX293" s="5">
        <f>IF(OR(COUNT(SEARCH({"ied","ic","evm"},D293)),COUNT(SEARCH({"profile","immigr","birth","visible","citizen","generation"},O293))),1,0)</f>
        <v>0</v>
      </c>
      <c r="AY293" s="5">
        <f>IF(OR(COUNT(SEARCH({"fh","fhm","ms"},D293)),COUNT(SEARCH({"profile","common-law","marital","family","parent","child","same sex","living alone","household size"},O293))),Assumptions!$B$25,0)</f>
        <v>0</v>
      </c>
      <c r="AZ293" s="5">
        <f>IF(OR(COUNT(SEARCH({"as"},D293)),COUNT(SEARCH({"profile","age","elderly","child","senior"},O293))),Assumptions!$B$26,0)</f>
        <v>1</v>
      </c>
    </row>
    <row r="294" spans="1:52" ht="50.1" customHeight="1" x14ac:dyDescent="0.2">
      <c r="A294" s="5">
        <v>308</v>
      </c>
      <c r="B294" s="5">
        <v>8</v>
      </c>
      <c r="C294" s="10" t="s">
        <v>51</v>
      </c>
      <c r="D294" s="10" t="s">
        <v>826</v>
      </c>
      <c r="E294" s="5" t="s">
        <v>791</v>
      </c>
      <c r="F294" s="8">
        <f>IF(IF(AE294="NA",AC294,AE294)&gt;Assumptions!$B$11,0,1)</f>
        <v>0</v>
      </c>
      <c r="G294" s="8">
        <f t="shared" si="30"/>
        <v>1</v>
      </c>
      <c r="H294" s="8">
        <f>IF(IF(AI294="NA",AG294,AI294)&gt;Assumptions!$B$11,0,1)</f>
        <v>1</v>
      </c>
      <c r="I294" s="6">
        <f t="shared" si="31"/>
        <v>800</v>
      </c>
      <c r="J294" s="8">
        <f>IF(IF(AM294="NA",AK294,AM294)&gt;Assumptions!$B$11,0,1)</f>
        <v>1</v>
      </c>
      <c r="K294" s="6">
        <f t="shared" si="32"/>
        <v>1200</v>
      </c>
      <c r="L294" s="5">
        <f t="shared" si="33"/>
        <v>1</v>
      </c>
      <c r="M294" s="5">
        <v>0</v>
      </c>
      <c r="N294" s="34">
        <f t="shared" si="34"/>
        <v>0</v>
      </c>
      <c r="O294" s="10" t="s">
        <v>898</v>
      </c>
      <c r="Q294" s="5" t="s">
        <v>791</v>
      </c>
      <c r="R294" s="9">
        <v>5</v>
      </c>
      <c r="S294" s="9" t="s">
        <v>416</v>
      </c>
      <c r="T294" s="9" t="s">
        <v>57</v>
      </c>
      <c r="X294" s="9" t="s">
        <v>61</v>
      </c>
      <c r="Y294" s="14" t="s">
        <v>624</v>
      </c>
      <c r="Z294" s="7">
        <v>29106</v>
      </c>
      <c r="AA294" s="26">
        <f t="shared" si="36"/>
        <v>0</v>
      </c>
      <c r="AB294" s="5" t="s">
        <v>60</v>
      </c>
      <c r="AC294" s="5">
        <f>ROUNDUP(Z294*Assumptions!$B$13/Assumptions!$B$10,0)</f>
        <v>4</v>
      </c>
      <c r="AD294" s="6">
        <f>AC294*Assumptions!$B$9</f>
        <v>1600</v>
      </c>
      <c r="AE294" s="5" t="s">
        <v>60</v>
      </c>
      <c r="AF294" s="6" t="s">
        <v>60</v>
      </c>
      <c r="AG294" s="5">
        <f>ROUNDUP(Z294*Assumptions!$B$15/Assumptions!$B$10,0)</f>
        <v>1</v>
      </c>
      <c r="AH294" s="6">
        <f>AG294*Assumptions!$B$9</f>
        <v>400</v>
      </c>
      <c r="AI294" s="5" t="s">
        <v>60</v>
      </c>
      <c r="AJ294" s="6" t="s">
        <v>60</v>
      </c>
      <c r="AK294" s="5">
        <f>ROUNDUP(Z294*Assumptions!$B$16/Assumptions!$B$10,0)</f>
        <v>1</v>
      </c>
      <c r="AL294" s="6">
        <f>AK294*Assumptions!$B$9</f>
        <v>400</v>
      </c>
      <c r="AM294" s="5" t="s">
        <v>60</v>
      </c>
      <c r="AN294" s="6" t="s">
        <v>60</v>
      </c>
      <c r="AP294" s="5" t="s">
        <v>1044</v>
      </c>
      <c r="AQ294" s="5">
        <f t="shared" si="35"/>
        <v>1</v>
      </c>
      <c r="AR294" s="5">
        <f>IF(R294&gt;9,Assumptions!$B$18,0)</f>
        <v>0</v>
      </c>
      <c r="AS294" s="5">
        <f>IF(OR(T294="se",T294="s"),Assumptions!$B$19,0)</f>
        <v>0</v>
      </c>
      <c r="AT294" s="5">
        <f>IF(ISBLANK(V294),0,Assumptions!$B$20)</f>
        <v>0</v>
      </c>
      <c r="AU294" s="5">
        <f>IF(W294&gt;0,Assumptions!$B$21,0)</f>
        <v>0</v>
      </c>
      <c r="AV294" s="5">
        <f>IF(OR(COUNT(SEARCH({"ih","ie"},D294)),COUNT(SEARCH({"profile","income","lim","lico","mbm"},O294))),Assumptions!$B$22,0)</f>
        <v>0</v>
      </c>
      <c r="AW294" s="5">
        <f>IF(OR(COUNT(SEARCH({"hsc","ih","sdc"},D294)),COUNT(SEARCH({"profile","dwelling","housing","construction","rooms","owner","rent"},O294))),Assumptions!$B$23,0)</f>
        <v>0</v>
      </c>
      <c r="AX294" s="5">
        <f>IF(OR(COUNT(SEARCH({"ied","ic","evm"},D294)),COUNT(SEARCH({"profile","immigr","birth","visible","citizen","generation"},O294))),1,0)</f>
        <v>0</v>
      </c>
      <c r="AY294" s="5">
        <f>IF(OR(COUNT(SEARCH({"fh","fhm","ms"},D294)),COUNT(SEARCH({"profile","common-law","marital","family","parent","child","same sex","living alone","household size"},O294))),Assumptions!$B$25,0)</f>
        <v>0</v>
      </c>
      <c r="AZ294" s="5">
        <f>IF(OR(COUNT(SEARCH({"as"},D294)),COUNT(SEARCH({"profile","age","elderly","child","senior"},O294))),Assumptions!$B$26,0)</f>
        <v>1</v>
      </c>
    </row>
    <row r="295" spans="1:52" ht="50.1" customHeight="1" x14ac:dyDescent="0.2">
      <c r="A295" s="5">
        <v>309</v>
      </c>
      <c r="B295" s="5">
        <v>8</v>
      </c>
      <c r="C295" s="10" t="s">
        <v>51</v>
      </c>
      <c r="D295" s="10" t="s">
        <v>826</v>
      </c>
      <c r="E295" s="5" t="s">
        <v>792</v>
      </c>
      <c r="F295" s="8">
        <f>IF(IF(AE295="NA",AC295,AE295)&gt;Assumptions!$B$11,0,1)</f>
        <v>0</v>
      </c>
      <c r="G295" s="8">
        <f t="shared" si="30"/>
        <v>1</v>
      </c>
      <c r="H295" s="8">
        <f>IF(IF(AI295="NA",AG295,AI295)&gt;Assumptions!$B$11,0,1)</f>
        <v>1</v>
      </c>
      <c r="I295" s="6">
        <f t="shared" si="31"/>
        <v>1600</v>
      </c>
      <c r="J295" s="8">
        <f>IF(IF(AM295="NA",AK295,AM295)&gt;Assumptions!$B$11,0,1)</f>
        <v>0</v>
      </c>
      <c r="K295" s="6">
        <f t="shared" si="32"/>
        <v>1600</v>
      </c>
      <c r="L295" s="5">
        <f t="shared" si="33"/>
        <v>1</v>
      </c>
      <c r="M295" s="5">
        <v>0</v>
      </c>
      <c r="N295" s="34">
        <f t="shared" si="34"/>
        <v>0</v>
      </c>
      <c r="O295" s="10" t="s">
        <v>899</v>
      </c>
      <c r="Q295" s="5" t="s">
        <v>792</v>
      </c>
      <c r="R295" s="9">
        <v>2</v>
      </c>
      <c r="S295" s="9" t="s">
        <v>416</v>
      </c>
      <c r="T295" s="9" t="s">
        <v>57</v>
      </c>
      <c r="X295" s="9" t="s">
        <v>61</v>
      </c>
      <c r="Y295" s="14" t="s">
        <v>612</v>
      </c>
      <c r="Z295" s="7">
        <v>170520</v>
      </c>
      <c r="AA295" s="26">
        <f t="shared" si="36"/>
        <v>0</v>
      </c>
      <c r="AB295" s="5" t="s">
        <v>60</v>
      </c>
      <c r="AC295" s="5">
        <f>ROUNDUP(Z295*Assumptions!$B$13/Assumptions!$B$10,0)</f>
        <v>20</v>
      </c>
      <c r="AD295" s="6">
        <f>AC295*Assumptions!$B$9</f>
        <v>8000</v>
      </c>
      <c r="AE295" s="5" t="s">
        <v>60</v>
      </c>
      <c r="AF295" s="6" t="s">
        <v>60</v>
      </c>
      <c r="AG295" s="5">
        <f>ROUNDUP(Z295*Assumptions!$B$15/Assumptions!$B$10,0)</f>
        <v>2</v>
      </c>
      <c r="AH295" s="6">
        <f>AG295*Assumptions!$B$9</f>
        <v>800</v>
      </c>
      <c r="AI295" s="5" t="s">
        <v>60</v>
      </c>
      <c r="AJ295" s="6" t="s">
        <v>60</v>
      </c>
      <c r="AK295" s="5">
        <f>ROUNDUP(Z295*Assumptions!$B$16/Assumptions!$B$10,0)</f>
        <v>3</v>
      </c>
      <c r="AL295" s="6">
        <f>AK295*Assumptions!$B$9</f>
        <v>1200</v>
      </c>
      <c r="AM295" s="5" t="s">
        <v>60</v>
      </c>
      <c r="AN295" s="6" t="s">
        <v>60</v>
      </c>
      <c r="AQ295" s="5">
        <f t="shared" si="35"/>
        <v>1</v>
      </c>
      <c r="AR295" s="5">
        <f>IF(R295&gt;9,Assumptions!$B$18,0)</f>
        <v>0</v>
      </c>
      <c r="AS295" s="5">
        <f>IF(OR(T295="se",T295="s"),Assumptions!$B$19,0)</f>
        <v>0</v>
      </c>
      <c r="AT295" s="5">
        <f>IF(ISBLANK(V295),0,Assumptions!$B$20)</f>
        <v>0</v>
      </c>
      <c r="AU295" s="5">
        <f>IF(W295&gt;0,Assumptions!$B$21,0)</f>
        <v>0</v>
      </c>
      <c r="AV295" s="5">
        <f>IF(OR(COUNT(SEARCH({"ih","ie"},D295)),COUNT(SEARCH({"profile","income","lim","lico","mbm"},O295))),Assumptions!$B$22,0)</f>
        <v>0</v>
      </c>
      <c r="AW295" s="5">
        <f>IF(OR(COUNT(SEARCH({"hsc","ih","sdc"},D295)),COUNT(SEARCH({"profile","dwelling","housing","construction","rooms","owner","rent"},O295))),Assumptions!$B$23,0)</f>
        <v>0</v>
      </c>
      <c r="AX295" s="5">
        <f>IF(OR(COUNT(SEARCH({"ied","ic","evm"},D295)),COUNT(SEARCH({"profile","immigr","birth","visible","citizen","generation"},O295))),1,0)</f>
        <v>0</v>
      </c>
      <c r="AY295" s="5">
        <f>IF(OR(COUNT(SEARCH({"fh","fhm","ms"},D295)),COUNT(SEARCH({"profile","common-law","marital","family","parent","child","same sex","living alone","household size"},O295))),Assumptions!$B$25,0)</f>
        <v>0</v>
      </c>
      <c r="AZ295" s="5">
        <f>IF(OR(COUNT(SEARCH({"as"},D295)),COUNT(SEARCH({"profile","age","elderly","child","senior"},O295))),Assumptions!$B$26,0)</f>
        <v>1</v>
      </c>
    </row>
    <row r="296" spans="1:52" ht="50.1" customHeight="1" x14ac:dyDescent="0.2">
      <c r="A296" s="5">
        <v>310</v>
      </c>
      <c r="B296" s="5">
        <v>8</v>
      </c>
      <c r="C296" s="10" t="s">
        <v>51</v>
      </c>
      <c r="D296" s="10" t="s">
        <v>826</v>
      </c>
      <c r="E296" s="5" t="s">
        <v>793</v>
      </c>
      <c r="F296" s="8">
        <f>IF(IF(AE296="NA",AC296,AE296)&gt;Assumptions!$B$11,0,1)</f>
        <v>1</v>
      </c>
      <c r="G296" s="8">
        <f t="shared" si="30"/>
        <v>0</v>
      </c>
      <c r="H296" s="8">
        <f>IF(IF(AI296="NA",AG296,AI296)&gt;Assumptions!$B$11,0,1)</f>
        <v>1</v>
      </c>
      <c r="I296" s="6">
        <f t="shared" si="31"/>
        <v>800</v>
      </c>
      <c r="J296" s="8">
        <f>IF(IF(AM296="NA",AK296,AM296)&gt;Assumptions!$B$11,0,1)</f>
        <v>1</v>
      </c>
      <c r="K296" s="6">
        <f t="shared" si="32"/>
        <v>1200</v>
      </c>
      <c r="L296" s="5">
        <f t="shared" si="33"/>
        <v>1</v>
      </c>
      <c r="M296" s="5">
        <v>0</v>
      </c>
      <c r="N296" s="34">
        <f t="shared" si="34"/>
        <v>0</v>
      </c>
      <c r="O296" s="10" t="s">
        <v>900</v>
      </c>
      <c r="Q296" s="5" t="s">
        <v>793</v>
      </c>
      <c r="R296" s="9">
        <v>3</v>
      </c>
      <c r="S296" s="9" t="s">
        <v>416</v>
      </c>
      <c r="T296" s="9" t="s">
        <v>57</v>
      </c>
      <c r="X296" s="9" t="s">
        <v>61</v>
      </c>
      <c r="Y296" s="14" t="s">
        <v>612</v>
      </c>
      <c r="Z296" s="7">
        <v>2880</v>
      </c>
      <c r="AA296" s="26">
        <f t="shared" si="36"/>
        <v>0</v>
      </c>
      <c r="AB296" s="5" t="s">
        <v>60</v>
      </c>
      <c r="AC296" s="5">
        <f>ROUNDUP(Z296*Assumptions!$B$13/Assumptions!$B$10,0)</f>
        <v>1</v>
      </c>
      <c r="AD296" s="6">
        <f>AC296*Assumptions!$B$9</f>
        <v>400</v>
      </c>
      <c r="AE296" s="5" t="s">
        <v>60</v>
      </c>
      <c r="AF296" s="6" t="s">
        <v>60</v>
      </c>
      <c r="AG296" s="5">
        <f>ROUNDUP(Z296*Assumptions!$B$15/Assumptions!$B$10,0)</f>
        <v>1</v>
      </c>
      <c r="AH296" s="6">
        <f>AG296*Assumptions!$B$9</f>
        <v>400</v>
      </c>
      <c r="AI296" s="5" t="s">
        <v>60</v>
      </c>
      <c r="AJ296" s="6" t="s">
        <v>60</v>
      </c>
      <c r="AK296" s="5">
        <f>ROUNDUP(Z296*Assumptions!$B$16/Assumptions!$B$10,0)</f>
        <v>1</v>
      </c>
      <c r="AL296" s="6">
        <f>AK296*Assumptions!$B$9</f>
        <v>400</v>
      </c>
      <c r="AM296" s="5" t="s">
        <v>60</v>
      </c>
      <c r="AN296" s="6" t="s">
        <v>60</v>
      </c>
      <c r="AQ296" s="5">
        <f t="shared" si="35"/>
        <v>1</v>
      </c>
      <c r="AR296" s="5">
        <f>IF(R296&gt;9,Assumptions!$B$18,0)</f>
        <v>0</v>
      </c>
      <c r="AS296" s="5">
        <f>IF(OR(T296="se",T296="s"),Assumptions!$B$19,0)</f>
        <v>0</v>
      </c>
      <c r="AT296" s="5">
        <f>IF(ISBLANK(V296),0,Assumptions!$B$20)</f>
        <v>0</v>
      </c>
      <c r="AU296" s="5">
        <f>IF(W296&gt;0,Assumptions!$B$21,0)</f>
        <v>0</v>
      </c>
      <c r="AV296" s="5">
        <f>IF(OR(COUNT(SEARCH({"ih","ie"},D296)),COUNT(SEARCH({"profile","income","lim","lico","mbm"},O296))),Assumptions!$B$22,0)</f>
        <v>0</v>
      </c>
      <c r="AW296" s="5">
        <f>IF(OR(COUNT(SEARCH({"hsc","ih","sdc"},D296)),COUNT(SEARCH({"profile","dwelling","housing","construction","rooms","owner","rent"},O296))),Assumptions!$B$23,0)</f>
        <v>0</v>
      </c>
      <c r="AX296" s="5">
        <f>IF(OR(COUNT(SEARCH({"ied","ic","evm"},D296)),COUNT(SEARCH({"profile","immigr","birth","visible","citizen","generation"},O296))),1,0)</f>
        <v>0</v>
      </c>
      <c r="AY296" s="5">
        <f>IF(OR(COUNT(SEARCH({"fh","fhm","ms"},D296)),COUNT(SEARCH({"profile","common-law","marital","family","parent","child","same sex","living alone","household size"},O296))),Assumptions!$B$25,0)</f>
        <v>0</v>
      </c>
      <c r="AZ296" s="5">
        <f>IF(OR(COUNT(SEARCH({"as"},D296)),COUNT(SEARCH({"profile","age","elderly","child","senior"},O296))),Assumptions!$B$26,0)</f>
        <v>1</v>
      </c>
    </row>
    <row r="297" spans="1:52" ht="50.1" customHeight="1" x14ac:dyDescent="0.2">
      <c r="A297" s="5">
        <v>311</v>
      </c>
      <c r="B297" s="5">
        <v>8</v>
      </c>
      <c r="C297" s="10" t="s">
        <v>51</v>
      </c>
      <c r="D297" s="10" t="s">
        <v>826</v>
      </c>
      <c r="E297" s="5" t="s">
        <v>794</v>
      </c>
      <c r="F297" s="8">
        <f>IF(IF(AE297="NA",AC297,AE297)&gt;Assumptions!$B$11,0,1)</f>
        <v>0</v>
      </c>
      <c r="G297" s="8">
        <f t="shared" si="30"/>
        <v>1</v>
      </c>
      <c r="H297" s="8">
        <f>IF(IF(AI297="NA",AG297,AI297)&gt;Assumptions!$B$11,0,1)</f>
        <v>1</v>
      </c>
      <c r="I297" s="6">
        <f t="shared" si="31"/>
        <v>800</v>
      </c>
      <c r="J297" s="8">
        <f>IF(IF(AM297="NA",AK297,AM297)&gt;Assumptions!$B$11,0,1)</f>
        <v>1</v>
      </c>
      <c r="K297" s="6">
        <f t="shared" si="32"/>
        <v>1200</v>
      </c>
      <c r="L297" s="5">
        <f t="shared" si="33"/>
        <v>1</v>
      </c>
      <c r="M297" s="5">
        <v>0</v>
      </c>
      <c r="N297" s="34">
        <f t="shared" si="34"/>
        <v>0</v>
      </c>
      <c r="O297" s="10" t="s">
        <v>901</v>
      </c>
      <c r="Q297" s="5" t="s">
        <v>794</v>
      </c>
      <c r="R297" s="9">
        <v>3</v>
      </c>
      <c r="S297" s="9" t="s">
        <v>416</v>
      </c>
      <c r="T297" s="9" t="s">
        <v>57</v>
      </c>
      <c r="X297" s="9" t="s">
        <v>61</v>
      </c>
      <c r="Y297" s="14" t="s">
        <v>612</v>
      </c>
      <c r="Z297" s="7">
        <v>47040</v>
      </c>
      <c r="AA297" s="26">
        <f t="shared" si="36"/>
        <v>0</v>
      </c>
      <c r="AB297" s="5" t="s">
        <v>60</v>
      </c>
      <c r="AC297" s="5">
        <f>ROUNDUP(Z297*Assumptions!$B$13/Assumptions!$B$10,0)</f>
        <v>6</v>
      </c>
      <c r="AD297" s="6">
        <f>AC297*Assumptions!$B$9</f>
        <v>2400</v>
      </c>
      <c r="AE297" s="5" t="s">
        <v>60</v>
      </c>
      <c r="AF297" s="6" t="s">
        <v>60</v>
      </c>
      <c r="AG297" s="5">
        <f>ROUNDUP(Z297*Assumptions!$B$15/Assumptions!$B$10,0)</f>
        <v>1</v>
      </c>
      <c r="AH297" s="6">
        <f>AG297*Assumptions!$B$9</f>
        <v>400</v>
      </c>
      <c r="AI297" s="5" t="s">
        <v>60</v>
      </c>
      <c r="AJ297" s="6" t="s">
        <v>60</v>
      </c>
      <c r="AK297" s="5">
        <f>ROUNDUP(Z297*Assumptions!$B$16/Assumptions!$B$10,0)</f>
        <v>1</v>
      </c>
      <c r="AL297" s="6">
        <f>AK297*Assumptions!$B$9</f>
        <v>400</v>
      </c>
      <c r="AM297" s="5" t="s">
        <v>60</v>
      </c>
      <c r="AN297" s="6" t="s">
        <v>60</v>
      </c>
      <c r="AQ297" s="5">
        <f t="shared" si="35"/>
        <v>1</v>
      </c>
      <c r="AR297" s="5">
        <f>IF(R297&gt;9,Assumptions!$B$18,0)</f>
        <v>0</v>
      </c>
      <c r="AS297" s="5">
        <f>IF(OR(T297="se",T297="s"),Assumptions!$B$19,0)</f>
        <v>0</v>
      </c>
      <c r="AT297" s="5">
        <f>IF(ISBLANK(V297),0,Assumptions!$B$20)</f>
        <v>0</v>
      </c>
      <c r="AU297" s="5">
        <f>IF(W297&gt;0,Assumptions!$B$21,0)</f>
        <v>0</v>
      </c>
      <c r="AV297" s="5">
        <f>IF(OR(COUNT(SEARCH({"ih","ie"},D297)),COUNT(SEARCH({"profile","income","lim","lico","mbm"},O297))),Assumptions!$B$22,0)</f>
        <v>0</v>
      </c>
      <c r="AW297" s="5">
        <f>IF(OR(COUNT(SEARCH({"hsc","ih","sdc"},D297)),COUNT(SEARCH({"profile","dwelling","housing","construction","rooms","owner","rent"},O297))),Assumptions!$B$23,0)</f>
        <v>0</v>
      </c>
      <c r="AX297" s="5">
        <f>IF(OR(COUNT(SEARCH({"ied","ic","evm"},D297)),COUNT(SEARCH({"profile","immigr","birth","visible","citizen","generation"},O297))),1,0)</f>
        <v>0</v>
      </c>
      <c r="AY297" s="5">
        <f>IF(OR(COUNT(SEARCH({"fh","fhm","ms"},D297)),COUNT(SEARCH({"profile","common-law","marital","family","parent","child","same sex","living alone","household size"},O297))),Assumptions!$B$25,0)</f>
        <v>0</v>
      </c>
      <c r="AZ297" s="5">
        <f>IF(OR(COUNT(SEARCH({"as"},D297)),COUNT(SEARCH({"profile","age","elderly","child","senior"},O297))),Assumptions!$B$26,0)</f>
        <v>1</v>
      </c>
    </row>
    <row r="298" spans="1:52" ht="50.1" customHeight="1" x14ac:dyDescent="0.2">
      <c r="A298" s="5">
        <v>312</v>
      </c>
      <c r="B298" s="5">
        <v>8</v>
      </c>
      <c r="C298" s="10" t="s">
        <v>51</v>
      </c>
      <c r="D298" s="10" t="s">
        <v>826</v>
      </c>
      <c r="E298" s="5" t="s">
        <v>795</v>
      </c>
      <c r="F298" s="8">
        <f>IF(IF(AE298="NA",AC298,AE298)&gt;Assumptions!$B$11,0,1)</f>
        <v>0</v>
      </c>
      <c r="G298" s="8">
        <f t="shared" si="30"/>
        <v>0</v>
      </c>
      <c r="H298" s="8">
        <f>IF(IF(AI298="NA",AG298,AI298)&gt;Assumptions!$B$11,0,1)</f>
        <v>0</v>
      </c>
      <c r="I298" s="6">
        <f t="shared" si="31"/>
        <v>0</v>
      </c>
      <c r="J298" s="8">
        <f>IF(IF(AM298="NA",AK298,AM298)&gt;Assumptions!$B$11,0,1)</f>
        <v>0</v>
      </c>
      <c r="K298" s="6">
        <f t="shared" si="32"/>
        <v>0</v>
      </c>
      <c r="L298" s="5">
        <f t="shared" si="33"/>
        <v>1</v>
      </c>
      <c r="M298" s="5">
        <v>0</v>
      </c>
      <c r="N298" s="34">
        <f t="shared" si="34"/>
        <v>0</v>
      </c>
      <c r="O298" s="10" t="s">
        <v>902</v>
      </c>
      <c r="Q298" s="5" t="s">
        <v>795</v>
      </c>
      <c r="R298" s="9">
        <v>4</v>
      </c>
      <c r="S298" s="9" t="s">
        <v>416</v>
      </c>
      <c r="T298" s="9" t="s">
        <v>57</v>
      </c>
      <c r="X298" s="9" t="s">
        <v>61</v>
      </c>
      <c r="Y298" s="14" t="s">
        <v>612</v>
      </c>
      <c r="Z298" s="7">
        <v>282240</v>
      </c>
      <c r="AA298" s="26">
        <f t="shared" si="36"/>
        <v>1</v>
      </c>
      <c r="AB298" s="5" t="s">
        <v>60</v>
      </c>
      <c r="AC298" s="5">
        <f>ROUNDUP(Z298*Assumptions!$B$13/Assumptions!$B$10,0)</f>
        <v>32</v>
      </c>
      <c r="AD298" s="6">
        <f>AC298*Assumptions!$B$9</f>
        <v>12800</v>
      </c>
      <c r="AE298" s="5" t="s">
        <v>60</v>
      </c>
      <c r="AF298" s="6" t="s">
        <v>60</v>
      </c>
      <c r="AG298" s="5">
        <f>ROUNDUP(Z298*Assumptions!$B$15/Assumptions!$B$10,0)</f>
        <v>4</v>
      </c>
      <c r="AH298" s="6">
        <f>AG298*Assumptions!$B$9</f>
        <v>1600</v>
      </c>
      <c r="AI298" s="5" t="s">
        <v>60</v>
      </c>
      <c r="AJ298" s="6" t="s">
        <v>60</v>
      </c>
      <c r="AK298" s="5">
        <f>ROUNDUP(Z298*Assumptions!$B$16/Assumptions!$B$10,0)</f>
        <v>5</v>
      </c>
      <c r="AL298" s="6">
        <f>AK298*Assumptions!$B$9</f>
        <v>2000</v>
      </c>
      <c r="AM298" s="5" t="s">
        <v>60</v>
      </c>
      <c r="AN298" s="6" t="s">
        <v>60</v>
      </c>
      <c r="AQ298" s="5">
        <f t="shared" si="35"/>
        <v>1</v>
      </c>
      <c r="AR298" s="5">
        <f>IF(R298&gt;9,Assumptions!$B$18,0)</f>
        <v>0</v>
      </c>
      <c r="AS298" s="5">
        <f>IF(OR(T298="se",T298="s"),Assumptions!$B$19,0)</f>
        <v>0</v>
      </c>
      <c r="AT298" s="5">
        <f>IF(ISBLANK(V298),0,Assumptions!$B$20)</f>
        <v>0</v>
      </c>
      <c r="AU298" s="5">
        <f>IF(W298&gt;0,Assumptions!$B$21,0)</f>
        <v>0</v>
      </c>
      <c r="AV298" s="5">
        <f>IF(OR(COUNT(SEARCH({"ih","ie"},D298)),COUNT(SEARCH({"profile","income","lim","lico","mbm"},O298))),Assumptions!$B$22,0)</f>
        <v>0</v>
      </c>
      <c r="AW298" s="5">
        <f>IF(OR(COUNT(SEARCH({"hsc","ih","sdc"},D298)),COUNT(SEARCH({"profile","dwelling","housing","construction","rooms","owner","rent"},O298))),Assumptions!$B$23,0)</f>
        <v>0</v>
      </c>
      <c r="AX298" s="5">
        <f>IF(OR(COUNT(SEARCH({"ied","ic","evm"},D298)),COUNT(SEARCH({"profile","immigr","birth","visible","citizen","generation"},O298))),1,0)</f>
        <v>0</v>
      </c>
      <c r="AY298" s="5">
        <f>IF(OR(COUNT(SEARCH({"fh","fhm","ms"},D298)),COUNT(SEARCH({"profile","common-law","marital","family","parent","child","same sex","living alone","household size"},O298))),Assumptions!$B$25,0)</f>
        <v>0</v>
      </c>
      <c r="AZ298" s="5">
        <f>IF(OR(COUNT(SEARCH({"as"},D298)),COUNT(SEARCH({"profile","age","elderly","child","senior"},O298))),Assumptions!$B$26,0)</f>
        <v>1</v>
      </c>
    </row>
    <row r="299" spans="1:52" ht="50.1" customHeight="1" x14ac:dyDescent="0.2">
      <c r="A299" s="5">
        <v>313</v>
      </c>
      <c r="B299" s="5">
        <v>8</v>
      </c>
      <c r="C299" s="10" t="s">
        <v>51</v>
      </c>
      <c r="D299" s="10" t="s">
        <v>826</v>
      </c>
      <c r="E299" s="5" t="s">
        <v>796</v>
      </c>
      <c r="F299" s="8">
        <f>IF(IF(AE299="NA",AC299,AE299)&gt;Assumptions!$B$11,0,1)</f>
        <v>0</v>
      </c>
      <c r="G299" s="8">
        <f t="shared" si="30"/>
        <v>1</v>
      </c>
      <c r="H299" s="8">
        <f>IF(IF(AI299="NA",AG299,AI299)&gt;Assumptions!$B$11,0,1)</f>
        <v>1</v>
      </c>
      <c r="I299" s="6">
        <f t="shared" si="31"/>
        <v>800</v>
      </c>
      <c r="J299" s="8">
        <f>IF(IF(AM299="NA",AK299,AM299)&gt;Assumptions!$B$11,0,1)</f>
        <v>1</v>
      </c>
      <c r="K299" s="6">
        <f t="shared" si="32"/>
        <v>1200</v>
      </c>
      <c r="L299" s="5">
        <f t="shared" si="33"/>
        <v>1</v>
      </c>
      <c r="M299" s="5">
        <v>0</v>
      </c>
      <c r="N299" s="34">
        <f t="shared" si="34"/>
        <v>0</v>
      </c>
      <c r="O299" s="10" t="s">
        <v>903</v>
      </c>
      <c r="Q299" s="5" t="s">
        <v>796</v>
      </c>
      <c r="R299" s="9">
        <v>4</v>
      </c>
      <c r="S299" s="9" t="s">
        <v>416</v>
      </c>
      <c r="T299" s="9" t="s">
        <v>57</v>
      </c>
      <c r="X299" s="9" t="s">
        <v>61</v>
      </c>
      <c r="Y299" s="14" t="s">
        <v>612</v>
      </c>
      <c r="Z299" s="7">
        <v>60480</v>
      </c>
      <c r="AA299" s="26">
        <f t="shared" si="36"/>
        <v>0</v>
      </c>
      <c r="AB299" s="5" t="s">
        <v>60</v>
      </c>
      <c r="AC299" s="5">
        <f>ROUNDUP(Z299*Assumptions!$B$13/Assumptions!$B$10,0)</f>
        <v>7</v>
      </c>
      <c r="AD299" s="6">
        <f>AC299*Assumptions!$B$9</f>
        <v>2800</v>
      </c>
      <c r="AE299" s="5" t="s">
        <v>60</v>
      </c>
      <c r="AF299" s="6" t="s">
        <v>60</v>
      </c>
      <c r="AG299" s="5">
        <f>ROUNDUP(Z299*Assumptions!$B$15/Assumptions!$B$10,0)</f>
        <v>1</v>
      </c>
      <c r="AH299" s="6">
        <f>AG299*Assumptions!$B$9</f>
        <v>400</v>
      </c>
      <c r="AI299" s="5" t="s">
        <v>60</v>
      </c>
      <c r="AJ299" s="6" t="s">
        <v>60</v>
      </c>
      <c r="AK299" s="5">
        <f>ROUNDUP(Z299*Assumptions!$B$16/Assumptions!$B$10,0)</f>
        <v>1</v>
      </c>
      <c r="AL299" s="6">
        <f>AK299*Assumptions!$B$9</f>
        <v>400</v>
      </c>
      <c r="AM299" s="5" t="s">
        <v>60</v>
      </c>
      <c r="AN299" s="6" t="s">
        <v>60</v>
      </c>
      <c r="AQ299" s="5">
        <f t="shared" si="35"/>
        <v>1</v>
      </c>
      <c r="AR299" s="5">
        <f>IF(R299&gt;9,Assumptions!$B$18,0)</f>
        <v>0</v>
      </c>
      <c r="AS299" s="5">
        <f>IF(OR(T299="se",T299="s"),Assumptions!$B$19,0)</f>
        <v>0</v>
      </c>
      <c r="AT299" s="5">
        <f>IF(ISBLANK(V299),0,Assumptions!$B$20)</f>
        <v>0</v>
      </c>
      <c r="AU299" s="5">
        <f>IF(W299&gt;0,Assumptions!$B$21,0)</f>
        <v>0</v>
      </c>
      <c r="AV299" s="5">
        <f>IF(OR(COUNT(SEARCH({"ih","ie"},D299)),COUNT(SEARCH({"profile","income","lim","lico","mbm"},O299))),Assumptions!$B$22,0)</f>
        <v>0</v>
      </c>
      <c r="AW299" s="5">
        <f>IF(OR(COUNT(SEARCH({"hsc","ih","sdc"},D299)),COUNT(SEARCH({"profile","dwelling","housing","construction","rooms","owner","rent"},O299))),Assumptions!$B$23,0)</f>
        <v>0</v>
      </c>
      <c r="AX299" s="5">
        <f>IF(OR(COUNT(SEARCH({"ied","ic","evm"},D299)),COUNT(SEARCH({"profile","immigr","birth","visible","citizen","generation"},O299))),1,0)</f>
        <v>0</v>
      </c>
      <c r="AY299" s="5">
        <f>IF(OR(COUNT(SEARCH({"fh","fhm","ms"},D299)),COUNT(SEARCH({"profile","common-law","marital","family","parent","child","same sex","living alone","household size"},O299))),Assumptions!$B$25,0)</f>
        <v>0</v>
      </c>
      <c r="AZ299" s="5">
        <f>IF(OR(COUNT(SEARCH({"as"},D299)),COUNT(SEARCH({"profile","age","elderly","child","senior"},O299))),Assumptions!$B$26,0)</f>
        <v>1</v>
      </c>
    </row>
    <row r="300" spans="1:52" ht="50.1" customHeight="1" x14ac:dyDescent="0.2">
      <c r="A300" s="5">
        <v>314</v>
      </c>
      <c r="B300" s="5">
        <v>8</v>
      </c>
      <c r="C300" s="10" t="s">
        <v>51</v>
      </c>
      <c r="D300" s="10" t="s">
        <v>826</v>
      </c>
      <c r="E300" s="5" t="s">
        <v>797</v>
      </c>
      <c r="F300" s="8">
        <f>IF(IF(AE300="NA",AC300,AE300)&gt;Assumptions!$B$11,0,1)</f>
        <v>0</v>
      </c>
      <c r="G300" s="8">
        <f t="shared" si="30"/>
        <v>0</v>
      </c>
      <c r="H300" s="8">
        <f>IF(IF(AI300="NA",AG300,AI300)&gt;Assumptions!$B$11,0,1)</f>
        <v>0</v>
      </c>
      <c r="I300" s="6">
        <f t="shared" si="31"/>
        <v>0</v>
      </c>
      <c r="J300" s="8">
        <f>IF(IF(AM300="NA",AK300,AM300)&gt;Assumptions!$B$11,0,1)</f>
        <v>0</v>
      </c>
      <c r="K300" s="6">
        <f t="shared" si="32"/>
        <v>0</v>
      </c>
      <c r="L300" s="5">
        <f t="shared" si="33"/>
        <v>1</v>
      </c>
      <c r="M300" s="5">
        <v>0</v>
      </c>
      <c r="N300" s="34">
        <f t="shared" si="34"/>
        <v>0</v>
      </c>
      <c r="O300" s="10" t="s">
        <v>904</v>
      </c>
      <c r="Q300" s="5" t="s">
        <v>797</v>
      </c>
      <c r="R300" s="9">
        <v>5</v>
      </c>
      <c r="S300" s="9" t="s">
        <v>416</v>
      </c>
      <c r="T300" s="9" t="s">
        <v>57</v>
      </c>
      <c r="X300" s="9" t="s">
        <v>61</v>
      </c>
      <c r="Y300" s="14" t="s">
        <v>612</v>
      </c>
      <c r="Z300" s="7">
        <v>193536</v>
      </c>
      <c r="AA300" s="26">
        <f t="shared" si="36"/>
        <v>1</v>
      </c>
      <c r="AB300" s="5" t="s">
        <v>60</v>
      </c>
      <c r="AC300" s="5">
        <f>ROUNDUP(Z300*Assumptions!$B$13/Assumptions!$B$10,0)</f>
        <v>22</v>
      </c>
      <c r="AD300" s="6">
        <f>AC300*Assumptions!$B$9</f>
        <v>8800</v>
      </c>
      <c r="AE300" s="5" t="s">
        <v>60</v>
      </c>
      <c r="AF300" s="6" t="s">
        <v>60</v>
      </c>
      <c r="AG300" s="5">
        <f>ROUNDUP(Z300*Assumptions!$B$15/Assumptions!$B$10,0)</f>
        <v>3</v>
      </c>
      <c r="AH300" s="6">
        <f>AG300*Assumptions!$B$9</f>
        <v>1200</v>
      </c>
      <c r="AI300" s="5" t="s">
        <v>60</v>
      </c>
      <c r="AJ300" s="6" t="s">
        <v>60</v>
      </c>
      <c r="AK300" s="5">
        <f>ROUNDUP(Z300*Assumptions!$B$16/Assumptions!$B$10,0)</f>
        <v>3</v>
      </c>
      <c r="AL300" s="6">
        <f>AK300*Assumptions!$B$9</f>
        <v>1200</v>
      </c>
      <c r="AM300" s="5" t="s">
        <v>60</v>
      </c>
      <c r="AN300" s="6" t="s">
        <v>60</v>
      </c>
      <c r="AQ300" s="5">
        <f t="shared" si="35"/>
        <v>1</v>
      </c>
      <c r="AR300" s="5">
        <f>IF(R300&gt;9,Assumptions!$B$18,0)</f>
        <v>0</v>
      </c>
      <c r="AS300" s="5">
        <f>IF(OR(T300="se",T300="s"),Assumptions!$B$19,0)</f>
        <v>0</v>
      </c>
      <c r="AT300" s="5">
        <f>IF(ISBLANK(V300),0,Assumptions!$B$20)</f>
        <v>0</v>
      </c>
      <c r="AU300" s="5">
        <f>IF(W300&gt;0,Assumptions!$B$21,0)</f>
        <v>0</v>
      </c>
      <c r="AV300" s="5">
        <f>IF(OR(COUNT(SEARCH({"ih","ie"},D300)),COUNT(SEARCH({"profile","income","lim","lico","mbm"},O300))),Assumptions!$B$22,0)</f>
        <v>0</v>
      </c>
      <c r="AW300" s="5">
        <f>IF(OR(COUNT(SEARCH({"hsc","ih","sdc"},D300)),COUNT(SEARCH({"profile","dwelling","housing","construction","rooms","owner","rent"},O300))),Assumptions!$B$23,0)</f>
        <v>0</v>
      </c>
      <c r="AX300" s="5">
        <f>IF(OR(COUNT(SEARCH({"ied","ic","evm"},D300)),COUNT(SEARCH({"profile","immigr","birth","visible","citizen","generation"},O300))),1,0)</f>
        <v>0</v>
      </c>
      <c r="AY300" s="5">
        <f>IF(OR(COUNT(SEARCH({"fh","fhm","ms"},D300)),COUNT(SEARCH({"profile","common-law","marital","family","parent","child","same sex","living alone","household size"},O300))),Assumptions!$B$25,0)</f>
        <v>0</v>
      </c>
      <c r="AZ300" s="5">
        <f>IF(OR(COUNT(SEARCH({"as"},D300)),COUNT(SEARCH({"profile","age","elderly","child","senior"},O300))),Assumptions!$B$26,0)</f>
        <v>1</v>
      </c>
    </row>
    <row r="301" spans="1:52" ht="50.1" customHeight="1" x14ac:dyDescent="0.2">
      <c r="A301" s="5">
        <v>315</v>
      </c>
      <c r="B301" s="5">
        <v>8</v>
      </c>
      <c r="C301" s="10" t="s">
        <v>51</v>
      </c>
      <c r="D301" s="10" t="s">
        <v>827</v>
      </c>
      <c r="E301" s="5" t="s">
        <v>798</v>
      </c>
      <c r="F301" s="8">
        <f>IF(IF(AE301="NA",AC301,AE301)&gt;Assumptions!$B$11,0,1)</f>
        <v>1</v>
      </c>
      <c r="G301" s="8">
        <f t="shared" si="30"/>
        <v>0</v>
      </c>
      <c r="H301" s="8">
        <f>IF(IF(AI301="NA",AG301,AI301)&gt;Assumptions!$B$11,0,1)</f>
        <v>1</v>
      </c>
      <c r="I301" s="6">
        <f t="shared" si="31"/>
        <v>800</v>
      </c>
      <c r="J301" s="8">
        <f>IF(IF(AM301="NA",AK301,AM301)&gt;Assumptions!$B$11,0,1)</f>
        <v>1</v>
      </c>
      <c r="K301" s="6">
        <f t="shared" si="32"/>
        <v>1200</v>
      </c>
      <c r="L301" s="5">
        <f t="shared" si="33"/>
        <v>1</v>
      </c>
      <c r="M301" s="5">
        <v>0</v>
      </c>
      <c r="N301" s="34">
        <f t="shared" si="34"/>
        <v>0</v>
      </c>
      <c r="O301" s="10" t="s">
        <v>905</v>
      </c>
      <c r="Q301" s="5" t="s">
        <v>798</v>
      </c>
      <c r="R301" s="9">
        <v>4</v>
      </c>
      <c r="S301" s="9" t="s">
        <v>416</v>
      </c>
      <c r="T301" s="9" t="s">
        <v>57</v>
      </c>
      <c r="X301" s="9" t="s">
        <v>61</v>
      </c>
      <c r="Y301" s="14" t="s">
        <v>624</v>
      </c>
      <c r="Z301" s="7">
        <v>135</v>
      </c>
      <c r="AA301" s="26">
        <f t="shared" si="36"/>
        <v>0</v>
      </c>
      <c r="AB301" s="5" t="s">
        <v>60</v>
      </c>
      <c r="AC301" s="5">
        <f>ROUNDUP(Z301*Assumptions!$B$13/Assumptions!$B$10,0)</f>
        <v>1</v>
      </c>
      <c r="AD301" s="6">
        <f>AC301*Assumptions!$B$9</f>
        <v>400</v>
      </c>
      <c r="AE301" s="5" t="s">
        <v>60</v>
      </c>
      <c r="AF301" s="6" t="s">
        <v>60</v>
      </c>
      <c r="AG301" s="5">
        <f>ROUNDUP(Z301*Assumptions!$B$15/Assumptions!$B$10,0)</f>
        <v>1</v>
      </c>
      <c r="AH301" s="6">
        <f>AG301*Assumptions!$B$9</f>
        <v>400</v>
      </c>
      <c r="AI301" s="5" t="s">
        <v>60</v>
      </c>
      <c r="AJ301" s="6" t="s">
        <v>60</v>
      </c>
      <c r="AK301" s="5">
        <f>ROUNDUP(Z301*Assumptions!$B$16/Assumptions!$B$10,0)</f>
        <v>1</v>
      </c>
      <c r="AL301" s="6">
        <f>AK301*Assumptions!$B$9</f>
        <v>400</v>
      </c>
      <c r="AM301" s="5" t="s">
        <v>60</v>
      </c>
      <c r="AN301" s="6" t="s">
        <v>60</v>
      </c>
      <c r="AQ301" s="5">
        <f t="shared" si="35"/>
        <v>1</v>
      </c>
      <c r="AR301" s="5">
        <f>IF(R301&gt;9,Assumptions!$B$18,0)</f>
        <v>0</v>
      </c>
      <c r="AS301" s="5">
        <f>IF(OR(T301="se",T301="s"),Assumptions!$B$19,0)</f>
        <v>0</v>
      </c>
      <c r="AT301" s="5">
        <f>IF(ISBLANK(V301),0,Assumptions!$B$20)</f>
        <v>0</v>
      </c>
      <c r="AU301" s="5">
        <f>IF(W301&gt;0,Assumptions!$B$21,0)</f>
        <v>0</v>
      </c>
      <c r="AV301" s="5">
        <f>IF(OR(COUNT(SEARCH({"ih","ie"},D301)),COUNT(SEARCH({"profile","income","lim","lico","mbm"},O301))),Assumptions!$B$22,0)</f>
        <v>0</v>
      </c>
      <c r="AW301" s="5">
        <f>IF(OR(COUNT(SEARCH({"hsc","ih","sdc"},D301)),COUNT(SEARCH({"profile","dwelling","housing","construction","rooms","owner","rent"},O301))),Assumptions!$B$23,0)</f>
        <v>0</v>
      </c>
      <c r="AX301" s="5">
        <f>IF(OR(COUNT(SEARCH({"ied","ic","evm"},D301)),COUNT(SEARCH({"profile","immigr","birth","visible","citizen","generation"},O301))),1,0)</f>
        <v>0</v>
      </c>
      <c r="AY301" s="5">
        <f>IF(OR(COUNT(SEARCH({"fh","fhm","ms"},D301)),COUNT(SEARCH({"profile","common-law","marital","family","parent","child","same sex","living alone","household size"},O301))),Assumptions!$B$25,0)</f>
        <v>0</v>
      </c>
      <c r="AZ301" s="5">
        <f>IF(OR(COUNT(SEARCH({"as"},D301)),COUNT(SEARCH({"profile","age","elderly","child","senior"},O301))),Assumptions!$B$26,0)</f>
        <v>1</v>
      </c>
    </row>
    <row r="302" spans="1:52" ht="50.1" customHeight="1" x14ac:dyDescent="0.2">
      <c r="A302" s="5">
        <v>316</v>
      </c>
      <c r="B302" s="5">
        <v>8</v>
      </c>
      <c r="C302" s="10" t="s">
        <v>51</v>
      </c>
      <c r="D302" s="10" t="s">
        <v>827</v>
      </c>
      <c r="E302" s="5" t="s">
        <v>799</v>
      </c>
      <c r="F302" s="8">
        <f>IF(IF(AE302="NA",AC302,AE302)&gt;Assumptions!$B$11,0,1)</f>
        <v>1</v>
      </c>
      <c r="G302" s="8">
        <f t="shared" si="30"/>
        <v>0</v>
      </c>
      <c r="H302" s="8">
        <f>IF(IF(AI302="NA",AG302,AI302)&gt;Assumptions!$B$11,0,1)</f>
        <v>1</v>
      </c>
      <c r="I302" s="6">
        <f t="shared" si="31"/>
        <v>800</v>
      </c>
      <c r="J302" s="8">
        <f>IF(IF(AM302="NA",AK302,AM302)&gt;Assumptions!$B$11,0,1)</f>
        <v>1</v>
      </c>
      <c r="K302" s="6">
        <f t="shared" si="32"/>
        <v>1200</v>
      </c>
      <c r="L302" s="5">
        <f t="shared" si="33"/>
        <v>1</v>
      </c>
      <c r="M302" s="5">
        <v>0</v>
      </c>
      <c r="N302" s="34">
        <f t="shared" si="34"/>
        <v>0</v>
      </c>
      <c r="O302" s="10" t="s">
        <v>906</v>
      </c>
      <c r="Q302" s="5" t="s">
        <v>799</v>
      </c>
      <c r="R302" s="9">
        <v>9</v>
      </c>
      <c r="S302" s="9" t="s">
        <v>416</v>
      </c>
      <c r="T302" s="9" t="s">
        <v>57</v>
      </c>
      <c r="X302" s="9" t="s">
        <v>61</v>
      </c>
      <c r="Y302" s="14" t="s">
        <v>625</v>
      </c>
      <c r="Z302" s="7">
        <v>243</v>
      </c>
      <c r="AA302" s="26">
        <f t="shared" si="36"/>
        <v>0</v>
      </c>
      <c r="AB302" s="5" t="s">
        <v>60</v>
      </c>
      <c r="AC302" s="5">
        <f>ROUNDUP(Z302*Assumptions!$B$13/Assumptions!$B$10,0)</f>
        <v>1</v>
      </c>
      <c r="AD302" s="6">
        <f>AC302*Assumptions!$B$9</f>
        <v>400</v>
      </c>
      <c r="AE302" s="5" t="s">
        <v>60</v>
      </c>
      <c r="AF302" s="6" t="s">
        <v>60</v>
      </c>
      <c r="AG302" s="5">
        <f>ROUNDUP(Z302*Assumptions!$B$15/Assumptions!$B$10,0)</f>
        <v>1</v>
      </c>
      <c r="AH302" s="6">
        <f>AG302*Assumptions!$B$9</f>
        <v>400</v>
      </c>
      <c r="AI302" s="5" t="s">
        <v>60</v>
      </c>
      <c r="AJ302" s="6" t="s">
        <v>60</v>
      </c>
      <c r="AK302" s="5">
        <f>ROUNDUP(Z302*Assumptions!$B$16/Assumptions!$B$10,0)</f>
        <v>1</v>
      </c>
      <c r="AL302" s="6">
        <f>AK302*Assumptions!$B$9</f>
        <v>400</v>
      </c>
      <c r="AM302" s="5" t="s">
        <v>60</v>
      </c>
      <c r="AN302" s="6" t="s">
        <v>60</v>
      </c>
      <c r="AQ302" s="5">
        <f t="shared" si="35"/>
        <v>1</v>
      </c>
      <c r="AR302" s="5">
        <f>IF(R302&gt;9,Assumptions!$B$18,0)</f>
        <v>0</v>
      </c>
      <c r="AS302" s="5">
        <f>IF(OR(T302="se",T302="s"),Assumptions!$B$19,0)</f>
        <v>0</v>
      </c>
      <c r="AT302" s="5">
        <f>IF(ISBLANK(V302),0,Assumptions!$B$20)</f>
        <v>0</v>
      </c>
      <c r="AU302" s="5">
        <f>IF(W302&gt;0,Assumptions!$B$21,0)</f>
        <v>0</v>
      </c>
      <c r="AV302" s="5">
        <f>IF(OR(COUNT(SEARCH({"ih","ie"},D302)),COUNT(SEARCH({"profile","income","lim","lico","mbm"},O302))),Assumptions!$B$22,0)</f>
        <v>0</v>
      </c>
      <c r="AW302" s="5">
        <f>IF(OR(COUNT(SEARCH({"hsc","ih","sdc"},D302)),COUNT(SEARCH({"profile","dwelling","housing","construction","rooms","owner","rent"},O302))),Assumptions!$B$23,0)</f>
        <v>0</v>
      </c>
      <c r="AX302" s="5">
        <f>IF(OR(COUNT(SEARCH({"ied","ic","evm"},D302)),COUNT(SEARCH({"profile","immigr","birth","visible","citizen","generation"},O302))),1,0)</f>
        <v>0</v>
      </c>
      <c r="AY302" s="5">
        <f>IF(OR(COUNT(SEARCH({"fh","fhm","ms"},D302)),COUNT(SEARCH({"profile","common-law","marital","family","parent","child","same sex","living alone","household size"},O302))),Assumptions!$B$25,0)</f>
        <v>0</v>
      </c>
      <c r="AZ302" s="5">
        <f>IF(OR(COUNT(SEARCH({"as"},D302)),COUNT(SEARCH({"profile","age","elderly","child","senior"},O302))),Assumptions!$B$26,0)</f>
        <v>1</v>
      </c>
    </row>
    <row r="303" spans="1:52" ht="50.1" customHeight="1" x14ac:dyDescent="0.2">
      <c r="A303" s="5">
        <v>317</v>
      </c>
      <c r="B303" s="5">
        <v>8</v>
      </c>
      <c r="C303" s="10" t="s">
        <v>51</v>
      </c>
      <c r="D303" s="10" t="s">
        <v>827</v>
      </c>
      <c r="E303" s="5" t="s">
        <v>800</v>
      </c>
      <c r="F303" s="8">
        <f>IF(IF(AE303="NA",AC303,AE303)&gt;Assumptions!$B$11,0,1)</f>
        <v>1</v>
      </c>
      <c r="G303" s="8">
        <f t="shared" si="30"/>
        <v>0</v>
      </c>
      <c r="H303" s="8">
        <f>IF(IF(AI303="NA",AG303,AI303)&gt;Assumptions!$B$11,0,1)</f>
        <v>1</v>
      </c>
      <c r="I303" s="6">
        <f t="shared" si="31"/>
        <v>800</v>
      </c>
      <c r="J303" s="8">
        <f>IF(IF(AM303="NA",AK303,AM303)&gt;Assumptions!$B$11,0,1)</f>
        <v>1</v>
      </c>
      <c r="K303" s="6">
        <f t="shared" si="32"/>
        <v>1200</v>
      </c>
      <c r="L303" s="5">
        <f t="shared" si="33"/>
        <v>1</v>
      </c>
      <c r="M303" s="5">
        <v>0</v>
      </c>
      <c r="N303" s="34">
        <f t="shared" si="34"/>
        <v>0</v>
      </c>
      <c r="O303" s="10" t="s">
        <v>907</v>
      </c>
      <c r="Q303" s="5" t="s">
        <v>800</v>
      </c>
      <c r="R303" s="9">
        <v>4</v>
      </c>
      <c r="S303" s="9" t="s">
        <v>416</v>
      </c>
      <c r="T303" s="9" t="s">
        <v>57</v>
      </c>
      <c r="X303" s="9" t="s">
        <v>61</v>
      </c>
      <c r="Y303" s="14" t="s">
        <v>704</v>
      </c>
      <c r="Z303" s="7">
        <v>243</v>
      </c>
      <c r="AA303" s="26">
        <f t="shared" si="36"/>
        <v>0</v>
      </c>
      <c r="AB303" s="5" t="s">
        <v>60</v>
      </c>
      <c r="AC303" s="5">
        <f>ROUNDUP(Z303*Assumptions!$B$13/Assumptions!$B$10,0)</f>
        <v>1</v>
      </c>
      <c r="AD303" s="6">
        <f>AC303*Assumptions!$B$9</f>
        <v>400</v>
      </c>
      <c r="AE303" s="5" t="s">
        <v>60</v>
      </c>
      <c r="AF303" s="6" t="s">
        <v>60</v>
      </c>
      <c r="AG303" s="5">
        <f>ROUNDUP(Z303*Assumptions!$B$15/Assumptions!$B$10,0)</f>
        <v>1</v>
      </c>
      <c r="AH303" s="6">
        <f>AG303*Assumptions!$B$9</f>
        <v>400</v>
      </c>
      <c r="AI303" s="5" t="s">
        <v>60</v>
      </c>
      <c r="AJ303" s="6" t="s">
        <v>60</v>
      </c>
      <c r="AK303" s="5">
        <f>ROUNDUP(Z303*Assumptions!$B$16/Assumptions!$B$10,0)</f>
        <v>1</v>
      </c>
      <c r="AL303" s="6">
        <f>AK303*Assumptions!$B$9</f>
        <v>400</v>
      </c>
      <c r="AM303" s="5" t="s">
        <v>60</v>
      </c>
      <c r="AN303" s="6" t="s">
        <v>60</v>
      </c>
      <c r="AQ303" s="5">
        <f t="shared" si="35"/>
        <v>1</v>
      </c>
      <c r="AR303" s="5">
        <f>IF(R303&gt;9,Assumptions!$B$18,0)</f>
        <v>0</v>
      </c>
      <c r="AS303" s="5">
        <f>IF(OR(T303="se",T303="s"),Assumptions!$B$19,0)</f>
        <v>0</v>
      </c>
      <c r="AT303" s="5">
        <f>IF(ISBLANK(V303),0,Assumptions!$B$20)</f>
        <v>0</v>
      </c>
      <c r="AU303" s="5">
        <f>IF(W303&gt;0,Assumptions!$B$21,0)</f>
        <v>0</v>
      </c>
      <c r="AV303" s="5">
        <f>IF(OR(COUNT(SEARCH({"ih","ie"},D303)),COUNT(SEARCH({"profile","income","lim","lico","mbm"},O303))),Assumptions!$B$22,0)</f>
        <v>0</v>
      </c>
      <c r="AW303" s="5">
        <f>IF(OR(COUNT(SEARCH({"hsc","ih","sdc"},D303)),COUNT(SEARCH({"profile","dwelling","housing","construction","rooms","owner","rent"},O303))),Assumptions!$B$23,0)</f>
        <v>0</v>
      </c>
      <c r="AX303" s="5">
        <f>IF(OR(COUNT(SEARCH({"ied","ic","evm"},D303)),COUNT(SEARCH({"profile","immigr","birth","visible","citizen","generation"},O303))),1,0)</f>
        <v>0</v>
      </c>
      <c r="AY303" s="5">
        <f>IF(OR(COUNT(SEARCH({"fh","fhm","ms"},D303)),COUNT(SEARCH({"profile","common-law","marital","family","parent","child","same sex","living alone","household size"},O303))),Assumptions!$B$25,0)</f>
        <v>0</v>
      </c>
      <c r="AZ303" s="5">
        <f>IF(OR(COUNT(SEARCH({"as"},D303)),COUNT(SEARCH({"profile","age","elderly","child","senior"},O303))),Assumptions!$B$26,0)</f>
        <v>1</v>
      </c>
    </row>
    <row r="304" spans="1:52" ht="50.1" customHeight="1" x14ac:dyDescent="0.2">
      <c r="A304" s="5">
        <v>318</v>
      </c>
      <c r="B304" s="5">
        <v>8</v>
      </c>
      <c r="C304" s="10" t="s">
        <v>51</v>
      </c>
      <c r="D304" s="10" t="s">
        <v>828</v>
      </c>
      <c r="E304" s="5" t="s">
        <v>801</v>
      </c>
      <c r="F304" s="8">
        <f>IF(IF(AE304="NA",AC304,AE304)&gt;Assumptions!$B$11,0,1)</f>
        <v>1</v>
      </c>
      <c r="G304" s="8">
        <f t="shared" si="30"/>
        <v>0</v>
      </c>
      <c r="H304" s="8">
        <f>IF(IF(AI304="NA",AG304,AI304)&gt;Assumptions!$B$11,0,1)</f>
        <v>1</v>
      </c>
      <c r="I304" s="6">
        <f t="shared" si="31"/>
        <v>800</v>
      </c>
      <c r="J304" s="8">
        <f>IF(IF(AM304="NA",AK304,AM304)&gt;Assumptions!$B$11,0,1)</f>
        <v>1</v>
      </c>
      <c r="K304" s="6">
        <f t="shared" si="32"/>
        <v>1200</v>
      </c>
      <c r="L304" s="5">
        <f t="shared" si="33"/>
        <v>2</v>
      </c>
      <c r="M304" s="5">
        <v>0</v>
      </c>
      <c r="N304" s="34">
        <f t="shared" si="34"/>
        <v>0</v>
      </c>
      <c r="O304" s="10" t="s">
        <v>908</v>
      </c>
      <c r="Q304" s="5" t="s">
        <v>801</v>
      </c>
      <c r="R304" s="9">
        <v>10</v>
      </c>
      <c r="S304" s="9" t="s">
        <v>416</v>
      </c>
      <c r="T304" s="9" t="s">
        <v>57</v>
      </c>
      <c r="X304" s="9" t="s">
        <v>61</v>
      </c>
      <c r="Y304" s="14" t="s">
        <v>512</v>
      </c>
      <c r="Z304" s="7">
        <v>2223</v>
      </c>
      <c r="AA304" s="26">
        <f t="shared" si="36"/>
        <v>0</v>
      </c>
      <c r="AB304" s="5" t="s">
        <v>60</v>
      </c>
      <c r="AC304" s="5">
        <f>ROUNDUP(Z304*Assumptions!$B$13/Assumptions!$B$10,0)</f>
        <v>1</v>
      </c>
      <c r="AD304" s="6">
        <f>AC304*Assumptions!$B$9</f>
        <v>400</v>
      </c>
      <c r="AE304" s="5" t="s">
        <v>60</v>
      </c>
      <c r="AF304" s="6" t="s">
        <v>60</v>
      </c>
      <c r="AG304" s="5">
        <f>ROUNDUP(Z304*Assumptions!$B$15/Assumptions!$B$10,0)</f>
        <v>1</v>
      </c>
      <c r="AH304" s="6">
        <f>AG304*Assumptions!$B$9</f>
        <v>400</v>
      </c>
      <c r="AI304" s="5" t="s">
        <v>60</v>
      </c>
      <c r="AJ304" s="6" t="s">
        <v>60</v>
      </c>
      <c r="AK304" s="5">
        <f>ROUNDUP(Z304*Assumptions!$B$16/Assumptions!$B$10,0)</f>
        <v>1</v>
      </c>
      <c r="AL304" s="6">
        <f>AK304*Assumptions!$B$9</f>
        <v>400</v>
      </c>
      <c r="AM304" s="5" t="s">
        <v>60</v>
      </c>
      <c r="AN304" s="6" t="s">
        <v>60</v>
      </c>
      <c r="AQ304" s="5">
        <f t="shared" si="35"/>
        <v>1</v>
      </c>
      <c r="AR304" s="5">
        <f>IF(R304&gt;9,Assumptions!$B$18,0)</f>
        <v>1</v>
      </c>
      <c r="AS304" s="5">
        <f>IF(OR(T304="se",T304="s"),Assumptions!$B$19,0)</f>
        <v>0</v>
      </c>
      <c r="AT304" s="5">
        <f>IF(ISBLANK(V304),0,Assumptions!$B$20)</f>
        <v>0</v>
      </c>
      <c r="AU304" s="5">
        <f>IF(W304&gt;0,Assumptions!$B$21,0)</f>
        <v>0</v>
      </c>
      <c r="AV304" s="5">
        <f>IF(OR(COUNT(SEARCH({"ih","ie"},D304)),COUNT(SEARCH({"profile","income","lim","lico","mbm"},O304))),Assumptions!$B$22,0)</f>
        <v>0</v>
      </c>
      <c r="AW304" s="5">
        <f>IF(OR(COUNT(SEARCH({"hsc","ih","sdc"},D304)),COUNT(SEARCH({"profile","dwelling","housing","construction","rooms","owner","rent"},O304))),Assumptions!$B$23,0)</f>
        <v>0</v>
      </c>
      <c r="AX304" s="5">
        <f>IF(OR(COUNT(SEARCH({"ied","ic","evm"},D304)),COUNT(SEARCH({"profile","immigr","birth","visible","citizen","generation"},O304))),1,0)</f>
        <v>1</v>
      </c>
      <c r="AY304" s="5">
        <f>IF(OR(COUNT(SEARCH({"fh","fhm","ms"},D304)),COUNT(SEARCH({"profile","common-law","marital","family","parent","child","same sex","living alone","household size"},O304))),Assumptions!$B$25,0)</f>
        <v>0</v>
      </c>
      <c r="AZ304" s="5">
        <f>IF(OR(COUNT(SEARCH({"as"},D304)),COUNT(SEARCH({"profile","age","elderly","child","senior"},O304))),Assumptions!$B$26,0)</f>
        <v>0</v>
      </c>
    </row>
    <row r="305" spans="1:52" ht="50.1" customHeight="1" x14ac:dyDescent="0.2">
      <c r="A305" s="5">
        <v>319</v>
      </c>
      <c r="B305" s="5">
        <v>8</v>
      </c>
      <c r="C305" s="10" t="s">
        <v>51</v>
      </c>
      <c r="D305" s="10" t="s">
        <v>828</v>
      </c>
      <c r="E305" s="5" t="s">
        <v>802</v>
      </c>
      <c r="F305" s="8">
        <f>IF(IF(AE305="NA",AC305,AE305)&gt;Assumptions!$B$11,0,1)</f>
        <v>1</v>
      </c>
      <c r="G305" s="8">
        <f t="shared" si="30"/>
        <v>0</v>
      </c>
      <c r="H305" s="8">
        <f>IF(IF(AI305="NA",AG305,AI305)&gt;Assumptions!$B$11,0,1)</f>
        <v>1</v>
      </c>
      <c r="I305" s="6">
        <f t="shared" si="31"/>
        <v>800</v>
      </c>
      <c r="J305" s="8">
        <f>IF(IF(AM305="NA",AK305,AM305)&gt;Assumptions!$B$11,0,1)</f>
        <v>1</v>
      </c>
      <c r="K305" s="6">
        <f t="shared" si="32"/>
        <v>1200</v>
      </c>
      <c r="L305" s="5">
        <f t="shared" si="33"/>
        <v>1</v>
      </c>
      <c r="M305" s="5">
        <v>0</v>
      </c>
      <c r="N305" s="34">
        <f t="shared" si="34"/>
        <v>0</v>
      </c>
      <c r="O305" s="10" t="s">
        <v>909</v>
      </c>
      <c r="Q305" s="5" t="s">
        <v>802</v>
      </c>
      <c r="R305" s="9">
        <v>4</v>
      </c>
      <c r="S305" s="9" t="s">
        <v>416</v>
      </c>
      <c r="T305" s="9" t="s">
        <v>57</v>
      </c>
      <c r="X305" s="9" t="s">
        <v>61</v>
      </c>
      <c r="Y305" s="14" t="s">
        <v>512</v>
      </c>
      <c r="Z305" s="7">
        <v>84</v>
      </c>
      <c r="AA305" s="26">
        <f t="shared" si="36"/>
        <v>0</v>
      </c>
      <c r="AB305" s="5" t="s">
        <v>60</v>
      </c>
      <c r="AC305" s="5">
        <f>ROUNDUP(Z305*Assumptions!$B$13/Assumptions!$B$10,0)</f>
        <v>1</v>
      </c>
      <c r="AD305" s="6">
        <f>AC305*Assumptions!$B$9</f>
        <v>400</v>
      </c>
      <c r="AE305" s="5" t="s">
        <v>60</v>
      </c>
      <c r="AF305" s="6" t="s">
        <v>60</v>
      </c>
      <c r="AG305" s="5">
        <f>ROUNDUP(Z305*Assumptions!$B$15/Assumptions!$B$10,0)</f>
        <v>1</v>
      </c>
      <c r="AH305" s="6">
        <f>AG305*Assumptions!$B$9</f>
        <v>400</v>
      </c>
      <c r="AI305" s="5" t="s">
        <v>60</v>
      </c>
      <c r="AJ305" s="6" t="s">
        <v>60</v>
      </c>
      <c r="AK305" s="5">
        <f>ROUNDUP(Z305*Assumptions!$B$16/Assumptions!$B$10,0)</f>
        <v>1</v>
      </c>
      <c r="AL305" s="6">
        <f>AK305*Assumptions!$B$9</f>
        <v>400</v>
      </c>
      <c r="AM305" s="5" t="s">
        <v>60</v>
      </c>
      <c r="AN305" s="6" t="s">
        <v>60</v>
      </c>
      <c r="AQ305" s="5">
        <f t="shared" si="35"/>
        <v>1</v>
      </c>
      <c r="AR305" s="5">
        <f>IF(R305&gt;9,Assumptions!$B$18,0)</f>
        <v>0</v>
      </c>
      <c r="AS305" s="5">
        <f>IF(OR(T305="se",T305="s"),Assumptions!$B$19,0)</f>
        <v>0</v>
      </c>
      <c r="AT305" s="5">
        <f>IF(ISBLANK(V305),0,Assumptions!$B$20)</f>
        <v>0</v>
      </c>
      <c r="AU305" s="5">
        <f>IF(W305&gt;0,Assumptions!$B$21,0)</f>
        <v>0</v>
      </c>
      <c r="AV305" s="5">
        <f>IF(OR(COUNT(SEARCH({"ih","ie"},D305)),COUNT(SEARCH({"profile","income","lim","lico","mbm"},O305))),Assumptions!$B$22,0)</f>
        <v>0</v>
      </c>
      <c r="AW305" s="5">
        <f>IF(OR(COUNT(SEARCH({"hsc","ih","sdc"},D305)),COUNT(SEARCH({"profile","dwelling","housing","construction","rooms","owner","rent"},O305))),Assumptions!$B$23,0)</f>
        <v>0</v>
      </c>
      <c r="AX305" s="5">
        <f>IF(OR(COUNT(SEARCH({"ied","ic","evm"},D305)),COUNT(SEARCH({"profile","immigr","birth","visible","citizen","generation"},O305))),1,0)</f>
        <v>1</v>
      </c>
      <c r="AY305" s="5">
        <f>IF(OR(COUNT(SEARCH({"fh","fhm","ms"},D305)),COUNT(SEARCH({"profile","common-law","marital","family","parent","child","same sex","living alone","household size"},O305))),Assumptions!$B$25,0)</f>
        <v>0</v>
      </c>
      <c r="AZ305" s="5">
        <f>IF(OR(COUNT(SEARCH({"as"},D305)),COUNT(SEARCH({"profile","age","elderly","child","senior"},O305))),Assumptions!$B$26,0)</f>
        <v>0</v>
      </c>
    </row>
    <row r="306" spans="1:52" ht="50.1" customHeight="1" x14ac:dyDescent="0.2">
      <c r="A306" s="5">
        <v>320</v>
      </c>
      <c r="B306" s="5">
        <v>8</v>
      </c>
      <c r="C306" s="10" t="s">
        <v>51</v>
      </c>
      <c r="D306" s="10" t="s">
        <v>828</v>
      </c>
      <c r="E306" s="5" t="s">
        <v>142</v>
      </c>
      <c r="F306" s="8">
        <f>IF(IF(AE306="NA",AC306,AE306)&gt;Assumptions!$B$11,0,1)</f>
        <v>1</v>
      </c>
      <c r="G306" s="8">
        <f t="shared" si="30"/>
        <v>0</v>
      </c>
      <c r="H306" s="8">
        <f>IF(IF(AI306="NA",AG306,AI306)&gt;Assumptions!$B$11,0,1)</f>
        <v>1</v>
      </c>
      <c r="I306" s="6">
        <f t="shared" si="31"/>
        <v>800</v>
      </c>
      <c r="J306" s="8">
        <f>IF(IF(AM306="NA",AK306,AM306)&gt;Assumptions!$B$11,0,1)</f>
        <v>1</v>
      </c>
      <c r="K306" s="6">
        <f t="shared" si="32"/>
        <v>1200</v>
      </c>
      <c r="L306" s="5">
        <f t="shared" si="33"/>
        <v>0</v>
      </c>
      <c r="M306" s="5">
        <v>0</v>
      </c>
      <c r="N306" s="34">
        <f t="shared" si="34"/>
        <v>0</v>
      </c>
      <c r="O306" s="10" t="s">
        <v>910</v>
      </c>
      <c r="Q306" s="5" t="s">
        <v>142</v>
      </c>
      <c r="R306" s="9">
        <v>4</v>
      </c>
      <c r="S306" s="9" t="s">
        <v>416</v>
      </c>
      <c r="T306" s="9" t="s">
        <v>57</v>
      </c>
      <c r="U306" s="9">
        <v>6</v>
      </c>
      <c r="X306" s="9" t="s">
        <v>61</v>
      </c>
      <c r="Y306" s="14" t="s">
        <v>612</v>
      </c>
      <c r="Z306" s="7">
        <v>1620</v>
      </c>
      <c r="AA306" s="26">
        <f t="shared" si="36"/>
        <v>0</v>
      </c>
      <c r="AB306" s="5" t="s">
        <v>60</v>
      </c>
      <c r="AC306" s="5">
        <f>ROUNDUP(Z306*Assumptions!$B$13/Assumptions!$B$10,0)</f>
        <v>1</v>
      </c>
      <c r="AD306" s="6">
        <f>AC306*Assumptions!$B$9</f>
        <v>400</v>
      </c>
      <c r="AE306" s="5" t="s">
        <v>60</v>
      </c>
      <c r="AF306" s="6" t="s">
        <v>60</v>
      </c>
      <c r="AG306" s="5">
        <f>ROUNDUP(Z306*Assumptions!$B$15/Assumptions!$B$10,0)</f>
        <v>1</v>
      </c>
      <c r="AH306" s="6">
        <f>AG306*Assumptions!$B$9</f>
        <v>400</v>
      </c>
      <c r="AI306" s="5" t="s">
        <v>60</v>
      </c>
      <c r="AJ306" s="6" t="s">
        <v>60</v>
      </c>
      <c r="AK306" s="5">
        <f>ROUNDUP(Z306*Assumptions!$B$16/Assumptions!$B$10,0)</f>
        <v>1</v>
      </c>
      <c r="AL306" s="6">
        <f>AK306*Assumptions!$B$9</f>
        <v>400</v>
      </c>
      <c r="AM306" s="5" t="s">
        <v>60</v>
      </c>
      <c r="AN306" s="6" t="s">
        <v>60</v>
      </c>
      <c r="AQ306" s="5">
        <f t="shared" si="35"/>
        <v>0</v>
      </c>
      <c r="AR306" s="5">
        <f>IF(R306&gt;9,Assumptions!$B$18,0)</f>
        <v>0</v>
      </c>
      <c r="AS306" s="5">
        <f>IF(OR(T306="se",T306="s"),Assumptions!$B$19,0)</f>
        <v>0</v>
      </c>
      <c r="AT306" s="5">
        <f>IF(ISBLANK(V306),0,Assumptions!$B$20)</f>
        <v>0</v>
      </c>
      <c r="AU306" s="5">
        <f>IF(W306&gt;0,Assumptions!$B$21,0)</f>
        <v>0</v>
      </c>
      <c r="AV306" s="5">
        <f>IF(OR(COUNT(SEARCH({"ih","ie"},D306)),COUNT(SEARCH({"profile","income","lim","lico","mbm"},O306))),Assumptions!$B$22,0)</f>
        <v>0</v>
      </c>
      <c r="AW306" s="5">
        <f>IF(OR(COUNT(SEARCH({"hsc","ih","sdc"},D306)),COUNT(SEARCH({"profile","dwelling","housing","construction","rooms","owner","rent"},O306))),Assumptions!$B$23,0)</f>
        <v>0</v>
      </c>
      <c r="AX306" s="5">
        <f>IF(OR(COUNT(SEARCH({"ied","ic","evm"},D306)),COUNT(SEARCH({"profile","immigr","birth","visible","citizen","generation"},O306))),1,0)</f>
        <v>1</v>
      </c>
      <c r="AY306" s="5">
        <f>IF(OR(COUNT(SEARCH({"fh","fhm","ms"},D306)),COUNT(SEARCH({"profile","common-law","marital","family","parent","child","same sex","living alone","household size"},O306))),Assumptions!$B$25,0)</f>
        <v>0</v>
      </c>
      <c r="AZ306" s="5">
        <f>IF(OR(COUNT(SEARCH({"as"},D306)),COUNT(SEARCH({"profile","age","elderly","child","senior"},O306))),Assumptions!$B$26,0)</f>
        <v>1</v>
      </c>
    </row>
    <row r="307" spans="1:52" ht="50.1" customHeight="1" x14ac:dyDescent="0.2">
      <c r="A307" s="5">
        <v>321</v>
      </c>
      <c r="B307" s="5">
        <v>8</v>
      </c>
      <c r="C307" s="10" t="s">
        <v>51</v>
      </c>
      <c r="D307" s="10" t="s">
        <v>828</v>
      </c>
      <c r="E307" s="5" t="s">
        <v>803</v>
      </c>
      <c r="F307" s="8">
        <f>IF(IF(AE307="NA",AC307,AE307)&gt;Assumptions!$B$11,0,1)</f>
        <v>0</v>
      </c>
      <c r="G307" s="8">
        <f t="shared" si="30"/>
        <v>1</v>
      </c>
      <c r="H307" s="8">
        <f>IF(IF(AI307="NA",AG307,AI307)&gt;Assumptions!$B$11,0,1)</f>
        <v>1</v>
      </c>
      <c r="I307" s="6">
        <f t="shared" si="31"/>
        <v>800</v>
      </c>
      <c r="J307" s="8">
        <f>IF(IF(AM307="NA",AK307,AM307)&gt;Assumptions!$B$11,0,1)</f>
        <v>1</v>
      </c>
      <c r="K307" s="6">
        <f t="shared" si="32"/>
        <v>1600</v>
      </c>
      <c r="L307" s="5">
        <f t="shared" si="33"/>
        <v>0</v>
      </c>
      <c r="M307" s="5">
        <v>0</v>
      </c>
      <c r="N307" s="34">
        <f t="shared" si="34"/>
        <v>0</v>
      </c>
      <c r="O307" s="10" t="s">
        <v>911</v>
      </c>
      <c r="Q307" s="5" t="s">
        <v>803</v>
      </c>
      <c r="R307" s="9">
        <v>6</v>
      </c>
      <c r="S307" s="9" t="s">
        <v>416</v>
      </c>
      <c r="T307" s="9" t="s">
        <v>57</v>
      </c>
      <c r="U307" s="9">
        <v>5</v>
      </c>
      <c r="X307" s="9" t="s">
        <v>61</v>
      </c>
      <c r="Y307" s="14" t="s">
        <v>612</v>
      </c>
      <c r="Z307" s="7">
        <v>80028</v>
      </c>
      <c r="AA307" s="26">
        <f t="shared" si="36"/>
        <v>0</v>
      </c>
      <c r="AB307" s="5" t="s">
        <v>60</v>
      </c>
      <c r="AC307" s="5">
        <f>ROUNDUP(Z307*Assumptions!$B$13/Assumptions!$B$10,0)</f>
        <v>9</v>
      </c>
      <c r="AD307" s="6">
        <f>AC307*Assumptions!$B$9</f>
        <v>3600</v>
      </c>
      <c r="AE307" s="5" t="s">
        <v>60</v>
      </c>
      <c r="AF307" s="6" t="s">
        <v>60</v>
      </c>
      <c r="AG307" s="5">
        <f>ROUNDUP(Z307*Assumptions!$B$15/Assumptions!$B$10,0)</f>
        <v>1</v>
      </c>
      <c r="AH307" s="6">
        <f>AG307*Assumptions!$B$9</f>
        <v>400</v>
      </c>
      <c r="AI307" s="5" t="s">
        <v>60</v>
      </c>
      <c r="AJ307" s="6" t="s">
        <v>60</v>
      </c>
      <c r="AK307" s="5">
        <f>ROUNDUP(Z307*Assumptions!$B$16/Assumptions!$B$10,0)</f>
        <v>2</v>
      </c>
      <c r="AL307" s="6">
        <f>AK307*Assumptions!$B$9</f>
        <v>800</v>
      </c>
      <c r="AM307" s="5" t="s">
        <v>60</v>
      </c>
      <c r="AN307" s="6" t="s">
        <v>60</v>
      </c>
      <c r="AQ307" s="5">
        <f t="shared" si="35"/>
        <v>0</v>
      </c>
      <c r="AR307" s="5">
        <f>IF(R307&gt;9,Assumptions!$B$18,0)</f>
        <v>0</v>
      </c>
      <c r="AS307" s="5">
        <f>IF(OR(T307="se",T307="s"),Assumptions!$B$19,0)</f>
        <v>0</v>
      </c>
      <c r="AT307" s="5">
        <f>IF(ISBLANK(V307),0,Assumptions!$B$20)</f>
        <v>0</v>
      </c>
      <c r="AU307" s="5">
        <f>IF(W307&gt;0,Assumptions!$B$21,0)</f>
        <v>0</v>
      </c>
      <c r="AV307" s="5">
        <f>IF(OR(COUNT(SEARCH({"ih","ie"},D307)),COUNT(SEARCH({"profile","income","lim","lico","mbm"},O307))),Assumptions!$B$22,0)</f>
        <v>0</v>
      </c>
      <c r="AW307" s="5">
        <f>IF(OR(COUNT(SEARCH({"hsc","ih","sdc"},D307)),COUNT(SEARCH({"profile","dwelling","housing","construction","rooms","owner","rent"},O307))),Assumptions!$B$23,0)</f>
        <v>0</v>
      </c>
      <c r="AX307" s="5">
        <f>IF(OR(COUNT(SEARCH({"ied","ic","evm"},D307)),COUNT(SEARCH({"profile","immigr","birth","visible","citizen","generation"},O307))),1,0)</f>
        <v>1</v>
      </c>
      <c r="AY307" s="5">
        <f>IF(OR(COUNT(SEARCH({"fh","fhm","ms"},D307)),COUNT(SEARCH({"profile","common-law","marital","family","parent","child","same sex","living alone","household size"},O307))),Assumptions!$B$25,0)</f>
        <v>0</v>
      </c>
      <c r="AZ307" s="5">
        <f>IF(OR(COUNT(SEARCH({"as"},D307)),COUNT(SEARCH({"profile","age","elderly","child","senior"},O307))),Assumptions!$B$26,0)</f>
        <v>1</v>
      </c>
    </row>
    <row r="308" spans="1:52" ht="50.1" customHeight="1" x14ac:dyDescent="0.2">
      <c r="A308" s="5">
        <v>322</v>
      </c>
      <c r="B308" s="5">
        <v>8</v>
      </c>
      <c r="C308" s="10" t="s">
        <v>51</v>
      </c>
      <c r="D308" s="10" t="s">
        <v>828</v>
      </c>
      <c r="E308" s="5" t="s">
        <v>804</v>
      </c>
      <c r="F308" s="8">
        <f>IF(IF(AE308="NA",AC308,AE308)&gt;Assumptions!$B$11,0,1)</f>
        <v>1</v>
      </c>
      <c r="G308" s="8">
        <f t="shared" si="30"/>
        <v>0</v>
      </c>
      <c r="H308" s="8">
        <f>IF(IF(AI308="NA",AG308,AI308)&gt;Assumptions!$B$11,0,1)</f>
        <v>1</v>
      </c>
      <c r="I308" s="6">
        <f t="shared" si="31"/>
        <v>800</v>
      </c>
      <c r="J308" s="8">
        <f>IF(IF(AM308="NA",AK308,AM308)&gt;Assumptions!$B$11,0,1)</f>
        <v>1</v>
      </c>
      <c r="K308" s="6">
        <f t="shared" si="32"/>
        <v>1200</v>
      </c>
      <c r="L308" s="5">
        <f t="shared" si="33"/>
        <v>2</v>
      </c>
      <c r="M308" s="5">
        <v>0</v>
      </c>
      <c r="N308" s="34">
        <f t="shared" si="34"/>
        <v>0</v>
      </c>
      <c r="O308" s="10" t="s">
        <v>912</v>
      </c>
      <c r="Q308" s="5" t="s">
        <v>804</v>
      </c>
      <c r="R308" s="9">
        <v>12</v>
      </c>
      <c r="S308" s="9" t="s">
        <v>416</v>
      </c>
      <c r="T308" s="9" t="s">
        <v>57</v>
      </c>
      <c r="X308" s="9" t="s">
        <v>61</v>
      </c>
      <c r="Y308" s="14" t="s">
        <v>612</v>
      </c>
      <c r="Z308" s="7">
        <v>8892</v>
      </c>
      <c r="AA308" s="26">
        <f t="shared" si="36"/>
        <v>0</v>
      </c>
      <c r="AB308" s="5" t="s">
        <v>60</v>
      </c>
      <c r="AC308" s="5">
        <f>ROUNDUP(Z308*Assumptions!$B$13/Assumptions!$B$10,0)</f>
        <v>1</v>
      </c>
      <c r="AD308" s="6">
        <f>AC308*Assumptions!$B$9</f>
        <v>400</v>
      </c>
      <c r="AE308" s="5" t="s">
        <v>60</v>
      </c>
      <c r="AF308" s="6" t="s">
        <v>60</v>
      </c>
      <c r="AG308" s="5">
        <f>ROUNDUP(Z308*Assumptions!$B$15/Assumptions!$B$10,0)</f>
        <v>1</v>
      </c>
      <c r="AH308" s="6">
        <f>AG308*Assumptions!$B$9</f>
        <v>400</v>
      </c>
      <c r="AI308" s="5" t="s">
        <v>60</v>
      </c>
      <c r="AJ308" s="6" t="s">
        <v>60</v>
      </c>
      <c r="AK308" s="5">
        <f>ROUNDUP(Z308*Assumptions!$B$16/Assumptions!$B$10,0)</f>
        <v>1</v>
      </c>
      <c r="AL308" s="6">
        <f>AK308*Assumptions!$B$9</f>
        <v>400</v>
      </c>
      <c r="AM308" s="5" t="s">
        <v>60</v>
      </c>
      <c r="AN308" s="6" t="s">
        <v>60</v>
      </c>
      <c r="AQ308" s="5">
        <f t="shared" si="35"/>
        <v>1</v>
      </c>
      <c r="AR308" s="5">
        <f>IF(R308&gt;9,Assumptions!$B$18,0)</f>
        <v>1</v>
      </c>
      <c r="AS308" s="5">
        <f>IF(OR(T308="se",T308="s"),Assumptions!$B$19,0)</f>
        <v>0</v>
      </c>
      <c r="AT308" s="5">
        <f>IF(ISBLANK(V308),0,Assumptions!$B$20)</f>
        <v>0</v>
      </c>
      <c r="AU308" s="5">
        <f>IF(W308&gt;0,Assumptions!$B$21,0)</f>
        <v>0</v>
      </c>
      <c r="AV308" s="5">
        <f>IF(OR(COUNT(SEARCH({"ih","ie"},D308)),COUNT(SEARCH({"profile","income","lim","lico","mbm"},O308))),Assumptions!$B$22,0)</f>
        <v>0</v>
      </c>
      <c r="AW308" s="5">
        <f>IF(OR(COUNT(SEARCH({"hsc","ih","sdc"},D308)),COUNT(SEARCH({"profile","dwelling","housing","construction","rooms","owner","rent"},O308))),Assumptions!$B$23,0)</f>
        <v>0</v>
      </c>
      <c r="AX308" s="5">
        <f>IF(OR(COUNT(SEARCH({"ied","ic","evm"},D308)),COUNT(SEARCH({"profile","immigr","birth","visible","citizen","generation"},O308))),1,0)</f>
        <v>1</v>
      </c>
      <c r="AY308" s="5">
        <f>IF(OR(COUNT(SEARCH({"fh","fhm","ms"},D308)),COUNT(SEARCH({"profile","common-law","marital","family","parent","child","same sex","living alone","household size"},O308))),Assumptions!$B$25,0)</f>
        <v>0</v>
      </c>
      <c r="AZ308" s="5">
        <f>IF(OR(COUNT(SEARCH({"as"},D308)),COUNT(SEARCH({"profile","age","elderly","child","senior"},O308))),Assumptions!$B$26,0)</f>
        <v>0</v>
      </c>
    </row>
    <row r="309" spans="1:52" ht="50.1" customHeight="1" x14ac:dyDescent="0.2">
      <c r="A309" s="5">
        <v>323</v>
      </c>
      <c r="B309" s="5">
        <v>8</v>
      </c>
      <c r="C309" s="10" t="s">
        <v>51</v>
      </c>
      <c r="D309" s="10" t="s">
        <v>828</v>
      </c>
      <c r="E309" s="5" t="s">
        <v>150</v>
      </c>
      <c r="F309" s="8">
        <f>IF(IF(AE309="NA",AC309,AE309)&gt;Assumptions!$B$11,0,1)</f>
        <v>0</v>
      </c>
      <c r="G309" s="8">
        <f t="shared" si="30"/>
        <v>0</v>
      </c>
      <c r="H309" s="8">
        <f>IF(IF(AI309="NA",AG309,AI309)&gt;Assumptions!$B$11,0,1)</f>
        <v>0</v>
      </c>
      <c r="I309" s="6">
        <f t="shared" si="31"/>
        <v>0</v>
      </c>
      <c r="J309" s="8">
        <f>IF(IF(AM309="NA",AK309,AM309)&gt;Assumptions!$B$11,0,1)</f>
        <v>0</v>
      </c>
      <c r="K309" s="6">
        <f t="shared" si="32"/>
        <v>0</v>
      </c>
      <c r="L309" s="5">
        <f t="shared" si="33"/>
        <v>0</v>
      </c>
      <c r="M309" s="5">
        <v>0</v>
      </c>
      <c r="N309" s="34">
        <f t="shared" si="34"/>
        <v>0</v>
      </c>
      <c r="O309" s="10" t="s">
        <v>913</v>
      </c>
      <c r="Q309" s="5" t="s">
        <v>150</v>
      </c>
      <c r="R309" s="9">
        <v>3</v>
      </c>
      <c r="S309" s="9" t="s">
        <v>416</v>
      </c>
      <c r="T309" s="9" t="s">
        <v>57</v>
      </c>
      <c r="U309" s="9">
        <v>32</v>
      </c>
      <c r="X309" s="9" t="s">
        <v>61</v>
      </c>
      <c r="Y309" s="14" t="s">
        <v>612</v>
      </c>
      <c r="Z309" s="7">
        <v>204120</v>
      </c>
      <c r="AA309" s="26">
        <f t="shared" si="36"/>
        <v>1</v>
      </c>
      <c r="AB309" s="5" t="s">
        <v>60</v>
      </c>
      <c r="AC309" s="5">
        <f>ROUNDUP(Z309*Assumptions!$B$13/Assumptions!$B$10,0)</f>
        <v>23</v>
      </c>
      <c r="AD309" s="6">
        <f>AC309*Assumptions!$B$9</f>
        <v>9200</v>
      </c>
      <c r="AE309" s="5" t="s">
        <v>60</v>
      </c>
      <c r="AF309" s="6" t="s">
        <v>60</v>
      </c>
      <c r="AG309" s="5">
        <f>ROUNDUP(Z309*Assumptions!$B$15/Assumptions!$B$10,0)</f>
        <v>3</v>
      </c>
      <c r="AH309" s="6">
        <f>AG309*Assumptions!$B$9</f>
        <v>1200</v>
      </c>
      <c r="AI309" s="5" t="s">
        <v>60</v>
      </c>
      <c r="AJ309" s="6" t="s">
        <v>60</v>
      </c>
      <c r="AK309" s="5">
        <f>ROUNDUP(Z309*Assumptions!$B$16/Assumptions!$B$10,0)</f>
        <v>4</v>
      </c>
      <c r="AL309" s="6">
        <f>AK309*Assumptions!$B$9</f>
        <v>1600</v>
      </c>
      <c r="AM309" s="5" t="s">
        <v>60</v>
      </c>
      <c r="AN309" s="6" t="s">
        <v>60</v>
      </c>
      <c r="AQ309" s="5">
        <f t="shared" si="35"/>
        <v>0</v>
      </c>
      <c r="AR309" s="5">
        <f>IF(R309&gt;9,Assumptions!$B$18,0)</f>
        <v>0</v>
      </c>
      <c r="AS309" s="5">
        <f>IF(OR(T309="se",T309="s"),Assumptions!$B$19,0)</f>
        <v>0</v>
      </c>
      <c r="AT309" s="5">
        <f>IF(ISBLANK(V309),0,Assumptions!$B$20)</f>
        <v>0</v>
      </c>
      <c r="AU309" s="5">
        <f>IF(W309&gt;0,Assumptions!$B$21,0)</f>
        <v>0</v>
      </c>
      <c r="AV309" s="5">
        <f>IF(OR(COUNT(SEARCH({"ih","ie"},D309)),COUNT(SEARCH({"profile","income","lim","lico","mbm"},O309))),Assumptions!$B$22,0)</f>
        <v>0</v>
      </c>
      <c r="AW309" s="5">
        <f>IF(OR(COUNT(SEARCH({"hsc","ih","sdc"},D309)),COUNT(SEARCH({"profile","dwelling","housing","construction","rooms","owner","rent"},O309))),Assumptions!$B$23,0)</f>
        <v>0</v>
      </c>
      <c r="AX309" s="5">
        <f>IF(OR(COUNT(SEARCH({"ied","ic","evm"},D309)),COUNT(SEARCH({"profile","immigr","birth","visible","citizen","generation"},O309))),1,0)</f>
        <v>1</v>
      </c>
      <c r="AY309" s="5">
        <f>IF(OR(COUNT(SEARCH({"fh","fhm","ms"},D309)),COUNT(SEARCH({"profile","common-law","marital","family","parent","child","same sex","living alone","household size"},O309))),Assumptions!$B$25,0)</f>
        <v>0</v>
      </c>
      <c r="AZ309" s="5">
        <f>IF(OR(COUNT(SEARCH({"as"},D309)),COUNT(SEARCH({"profile","age","elderly","child","senior"},O309))),Assumptions!$B$26,0)</f>
        <v>1</v>
      </c>
    </row>
    <row r="310" spans="1:52" ht="50.1" customHeight="1" x14ac:dyDescent="0.2">
      <c r="A310" s="5">
        <v>324</v>
      </c>
      <c r="B310" s="5">
        <v>8</v>
      </c>
      <c r="C310" s="10" t="s">
        <v>51</v>
      </c>
      <c r="D310" s="10" t="s">
        <v>829</v>
      </c>
      <c r="E310" s="5" t="s">
        <v>805</v>
      </c>
      <c r="F310" s="8">
        <f>IF(IF(AE310="NA",AC310,AE310)&gt;Assumptions!$B$11,0,1)</f>
        <v>1</v>
      </c>
      <c r="G310" s="8">
        <f t="shared" si="30"/>
        <v>0</v>
      </c>
      <c r="H310" s="8">
        <f>IF(IF(AI310="NA",AG310,AI310)&gt;Assumptions!$B$11,0,1)</f>
        <v>1</v>
      </c>
      <c r="I310" s="6">
        <f t="shared" si="31"/>
        <v>800</v>
      </c>
      <c r="J310" s="8">
        <f>IF(IF(AM310="NA",AK310,AM310)&gt;Assumptions!$B$11,0,1)</f>
        <v>1</v>
      </c>
      <c r="K310" s="6">
        <f t="shared" si="32"/>
        <v>1200</v>
      </c>
      <c r="L310" s="5">
        <f t="shared" si="33"/>
        <v>2</v>
      </c>
      <c r="M310" s="5">
        <v>0</v>
      </c>
      <c r="N310" s="34">
        <f t="shared" si="34"/>
        <v>0</v>
      </c>
      <c r="O310" s="10" t="s">
        <v>914</v>
      </c>
      <c r="Q310" s="5" t="s">
        <v>805</v>
      </c>
      <c r="R310" s="9">
        <v>4</v>
      </c>
      <c r="S310" s="9" t="s">
        <v>416</v>
      </c>
      <c r="T310" s="9" t="s">
        <v>57</v>
      </c>
      <c r="X310" s="9" t="s">
        <v>61</v>
      </c>
      <c r="Y310" s="14" t="s">
        <v>612</v>
      </c>
      <c r="Z310" s="7">
        <v>135</v>
      </c>
      <c r="AA310" s="26">
        <f t="shared" si="36"/>
        <v>0</v>
      </c>
      <c r="AB310" s="5" t="s">
        <v>60</v>
      </c>
      <c r="AC310" s="5">
        <f>ROUNDUP(Z310*Assumptions!$B$13/Assumptions!$B$10,0)</f>
        <v>1</v>
      </c>
      <c r="AD310" s="6">
        <f>AC310*Assumptions!$B$9</f>
        <v>400</v>
      </c>
      <c r="AE310" s="5" t="s">
        <v>60</v>
      </c>
      <c r="AF310" s="6" t="s">
        <v>60</v>
      </c>
      <c r="AG310" s="5">
        <f>ROUNDUP(Z310*Assumptions!$B$15/Assumptions!$B$10,0)</f>
        <v>1</v>
      </c>
      <c r="AH310" s="6">
        <f>AG310*Assumptions!$B$9</f>
        <v>400</v>
      </c>
      <c r="AI310" s="5" t="s">
        <v>60</v>
      </c>
      <c r="AJ310" s="6" t="s">
        <v>60</v>
      </c>
      <c r="AK310" s="5">
        <f>ROUNDUP(Z310*Assumptions!$B$16/Assumptions!$B$10,0)</f>
        <v>1</v>
      </c>
      <c r="AL310" s="6">
        <f>AK310*Assumptions!$B$9</f>
        <v>400</v>
      </c>
      <c r="AM310" s="5" t="s">
        <v>60</v>
      </c>
      <c r="AN310" s="6" t="s">
        <v>60</v>
      </c>
      <c r="AQ310" s="5">
        <f t="shared" si="35"/>
        <v>1</v>
      </c>
      <c r="AR310" s="5">
        <f>IF(R310&gt;9,Assumptions!$B$18,0)</f>
        <v>0</v>
      </c>
      <c r="AS310" s="5">
        <f>IF(OR(T310="se",T310="s"),Assumptions!$B$19,0)</f>
        <v>0</v>
      </c>
      <c r="AT310" s="5">
        <f>IF(ISBLANK(V310),0,Assumptions!$B$20)</f>
        <v>0</v>
      </c>
      <c r="AU310" s="5">
        <f>IF(W310&gt;0,Assumptions!$B$21,0)</f>
        <v>0</v>
      </c>
      <c r="AV310" s="5">
        <f>IF(OR(COUNT(SEARCH({"ih","ie"},D310)),COUNT(SEARCH({"profile","income","lim","lico","mbm"},O310))),Assumptions!$B$22,0)</f>
        <v>1</v>
      </c>
      <c r="AW310" s="5">
        <f>IF(OR(COUNT(SEARCH({"hsc","ih","sdc"},D310)),COUNT(SEARCH({"profile","dwelling","housing","construction","rooms","owner","rent"},O310))),Assumptions!$B$23,0)</f>
        <v>0</v>
      </c>
      <c r="AX310" s="5">
        <f>IF(OR(COUNT(SEARCH({"ied","ic","evm"},D310)),COUNT(SEARCH({"profile","immigr","birth","visible","citizen","generation"},O310))),1,0)</f>
        <v>0</v>
      </c>
      <c r="AY310" s="5">
        <f>IF(OR(COUNT(SEARCH({"fh","fhm","ms"},D310)),COUNT(SEARCH({"profile","common-law","marital","family","parent","child","same sex","living alone","household size"},O310))),Assumptions!$B$25,0)</f>
        <v>0</v>
      </c>
      <c r="AZ310" s="5">
        <f>IF(OR(COUNT(SEARCH({"as"},D310)),COUNT(SEARCH({"profile","age","elderly","child","senior"},O310))),Assumptions!$B$26,0)</f>
        <v>1</v>
      </c>
    </row>
    <row r="311" spans="1:52" ht="50.1" customHeight="1" x14ac:dyDescent="0.2">
      <c r="A311" s="5">
        <v>325</v>
      </c>
      <c r="B311" s="5">
        <v>8</v>
      </c>
      <c r="C311" s="10" t="s">
        <v>51</v>
      </c>
      <c r="D311" s="10" t="s">
        <v>829</v>
      </c>
      <c r="E311" s="5" t="s">
        <v>806</v>
      </c>
      <c r="F311" s="8">
        <f>IF(IF(AE311="NA",AC311,AE311)&gt;Assumptions!$B$11,0,1)</f>
        <v>1</v>
      </c>
      <c r="G311" s="8">
        <f t="shared" si="30"/>
        <v>0</v>
      </c>
      <c r="H311" s="8">
        <f>IF(IF(AI311="NA",AG311,AI311)&gt;Assumptions!$B$11,0,1)</f>
        <v>1</v>
      </c>
      <c r="I311" s="6">
        <f t="shared" si="31"/>
        <v>800</v>
      </c>
      <c r="J311" s="8">
        <f>IF(IF(AM311="NA",AK311,AM311)&gt;Assumptions!$B$11,0,1)</f>
        <v>1</v>
      </c>
      <c r="K311" s="6">
        <f t="shared" si="32"/>
        <v>1200</v>
      </c>
      <c r="L311" s="5">
        <f t="shared" si="33"/>
        <v>2</v>
      </c>
      <c r="M311" s="5">
        <v>0</v>
      </c>
      <c r="N311" s="34">
        <f t="shared" si="34"/>
        <v>0</v>
      </c>
      <c r="O311" s="10" t="s">
        <v>915</v>
      </c>
      <c r="Q311" s="5" t="s">
        <v>806</v>
      </c>
      <c r="R311" s="9">
        <v>9</v>
      </c>
      <c r="S311" s="9" t="s">
        <v>416</v>
      </c>
      <c r="T311" s="9" t="s">
        <v>57</v>
      </c>
      <c r="X311" s="9" t="s">
        <v>61</v>
      </c>
      <c r="Y311" s="14" t="s">
        <v>380</v>
      </c>
      <c r="Z311" s="7">
        <v>1035</v>
      </c>
      <c r="AA311" s="26">
        <f t="shared" si="36"/>
        <v>0</v>
      </c>
      <c r="AB311" s="5" t="s">
        <v>60</v>
      </c>
      <c r="AC311" s="5">
        <f>ROUNDUP(Z311*Assumptions!$B$13/Assumptions!$B$10,0)</f>
        <v>1</v>
      </c>
      <c r="AD311" s="6">
        <f>AC311*Assumptions!$B$9</f>
        <v>400</v>
      </c>
      <c r="AE311" s="5" t="s">
        <v>60</v>
      </c>
      <c r="AF311" s="6" t="s">
        <v>60</v>
      </c>
      <c r="AG311" s="5">
        <f>ROUNDUP(Z311*Assumptions!$B$15/Assumptions!$B$10,0)</f>
        <v>1</v>
      </c>
      <c r="AH311" s="6">
        <f>AG311*Assumptions!$B$9</f>
        <v>400</v>
      </c>
      <c r="AI311" s="5" t="s">
        <v>60</v>
      </c>
      <c r="AJ311" s="6" t="s">
        <v>60</v>
      </c>
      <c r="AK311" s="5">
        <f>ROUNDUP(Z311*Assumptions!$B$16/Assumptions!$B$10,0)</f>
        <v>1</v>
      </c>
      <c r="AL311" s="6">
        <f>AK311*Assumptions!$B$9</f>
        <v>400</v>
      </c>
      <c r="AM311" s="5" t="s">
        <v>60</v>
      </c>
      <c r="AN311" s="6" t="s">
        <v>60</v>
      </c>
      <c r="AQ311" s="5">
        <f t="shared" si="35"/>
        <v>1</v>
      </c>
      <c r="AR311" s="5">
        <f>IF(R311&gt;9,Assumptions!$B$18,0)</f>
        <v>0</v>
      </c>
      <c r="AS311" s="5">
        <f>IF(OR(T311="se",T311="s"),Assumptions!$B$19,0)</f>
        <v>0</v>
      </c>
      <c r="AT311" s="5">
        <f>IF(ISBLANK(V311),0,Assumptions!$B$20)</f>
        <v>0</v>
      </c>
      <c r="AU311" s="5">
        <f>IF(W311&gt;0,Assumptions!$B$21,0)</f>
        <v>0</v>
      </c>
      <c r="AV311" s="5">
        <f>IF(OR(COUNT(SEARCH({"ih","ie"},D311)),COUNT(SEARCH({"profile","income","lim","lico","mbm"},O311))),Assumptions!$B$22,0)</f>
        <v>1</v>
      </c>
      <c r="AW311" s="5">
        <f>IF(OR(COUNT(SEARCH({"hsc","ih","sdc"},D311)),COUNT(SEARCH({"profile","dwelling","housing","construction","rooms","owner","rent"},O311))),Assumptions!$B$23,0)</f>
        <v>0</v>
      </c>
      <c r="AX311" s="5">
        <f>IF(OR(COUNT(SEARCH({"ied","ic","evm"},D311)),COUNT(SEARCH({"profile","immigr","birth","visible","citizen","generation"},O311))),1,0)</f>
        <v>0</v>
      </c>
      <c r="AY311" s="5">
        <f>IF(OR(COUNT(SEARCH({"fh","fhm","ms"},D311)),COUNT(SEARCH({"profile","common-law","marital","family","parent","child","same sex","living alone","household size"},O311))),Assumptions!$B$25,0)</f>
        <v>1</v>
      </c>
      <c r="AZ311" s="5">
        <f>IF(OR(COUNT(SEARCH({"as"},D311)),COUNT(SEARCH({"profile","age","elderly","child","senior"},O311))),Assumptions!$B$26,0)</f>
        <v>0</v>
      </c>
    </row>
    <row r="312" spans="1:52" ht="50.1" customHeight="1" x14ac:dyDescent="0.2">
      <c r="A312" s="5">
        <v>326</v>
      </c>
      <c r="B312" s="5">
        <v>8</v>
      </c>
      <c r="C312" s="10" t="s">
        <v>51</v>
      </c>
      <c r="D312" s="10" t="s">
        <v>829</v>
      </c>
      <c r="E312" s="5" t="s">
        <v>807</v>
      </c>
      <c r="F312" s="8">
        <f>IF(IF(AE312="NA",AC312,AE312)&gt;Assumptions!$B$11,0,1)</f>
        <v>1</v>
      </c>
      <c r="G312" s="8">
        <f t="shared" si="30"/>
        <v>0</v>
      </c>
      <c r="H312" s="8">
        <f>IF(IF(AI312="NA",AG312,AI312)&gt;Assumptions!$B$11,0,1)</f>
        <v>1</v>
      </c>
      <c r="I312" s="6">
        <f t="shared" si="31"/>
        <v>800</v>
      </c>
      <c r="J312" s="8">
        <f>IF(IF(AM312="NA",AK312,AM312)&gt;Assumptions!$B$11,0,1)</f>
        <v>1</v>
      </c>
      <c r="K312" s="6">
        <f t="shared" si="32"/>
        <v>1200</v>
      </c>
      <c r="L312" s="5">
        <f t="shared" si="33"/>
        <v>4</v>
      </c>
      <c r="M312" s="5">
        <v>0</v>
      </c>
      <c r="N312" s="34">
        <f t="shared" si="34"/>
        <v>1</v>
      </c>
      <c r="O312" s="10" t="s">
        <v>916</v>
      </c>
      <c r="Q312" s="5" t="s">
        <v>807</v>
      </c>
      <c r="R312" s="9">
        <v>13</v>
      </c>
      <c r="S312" s="9" t="s">
        <v>416</v>
      </c>
      <c r="T312" s="9" t="s">
        <v>57</v>
      </c>
      <c r="X312" s="9" t="s">
        <v>61</v>
      </c>
      <c r="Y312" s="14" t="s">
        <v>947</v>
      </c>
      <c r="Z312" s="7">
        <v>352</v>
      </c>
      <c r="AA312" s="26">
        <f t="shared" si="36"/>
        <v>0</v>
      </c>
      <c r="AB312" s="5" t="s">
        <v>60</v>
      </c>
      <c r="AC312" s="5">
        <f>ROUNDUP(Z312*Assumptions!$B$13/Assumptions!$B$10,0)</f>
        <v>1</v>
      </c>
      <c r="AD312" s="6">
        <f>AC312*Assumptions!$B$9</f>
        <v>400</v>
      </c>
      <c r="AE312" s="5" t="s">
        <v>60</v>
      </c>
      <c r="AF312" s="6" t="s">
        <v>60</v>
      </c>
      <c r="AG312" s="5">
        <f>ROUNDUP(Z312*Assumptions!$B$15/Assumptions!$B$10,0)</f>
        <v>1</v>
      </c>
      <c r="AH312" s="6">
        <f>AG312*Assumptions!$B$9</f>
        <v>400</v>
      </c>
      <c r="AI312" s="5" t="s">
        <v>60</v>
      </c>
      <c r="AJ312" s="6" t="s">
        <v>60</v>
      </c>
      <c r="AK312" s="5">
        <f>ROUNDUP(Z312*Assumptions!$B$16/Assumptions!$B$10,0)</f>
        <v>1</v>
      </c>
      <c r="AL312" s="6">
        <f>AK312*Assumptions!$B$9</f>
        <v>400</v>
      </c>
      <c r="AM312" s="5" t="s">
        <v>60</v>
      </c>
      <c r="AN312" s="6" t="s">
        <v>60</v>
      </c>
      <c r="AQ312" s="5">
        <f t="shared" si="35"/>
        <v>1</v>
      </c>
      <c r="AR312" s="5">
        <f>IF(R312&gt;9,Assumptions!$B$18,0)</f>
        <v>1</v>
      </c>
      <c r="AS312" s="5">
        <f>IF(OR(T312="se",T312="s"),Assumptions!$B$19,0)</f>
        <v>0</v>
      </c>
      <c r="AT312" s="5">
        <f>IF(ISBLANK(V312),0,Assumptions!$B$20)</f>
        <v>0</v>
      </c>
      <c r="AU312" s="5">
        <f>IF(W312&gt;0,Assumptions!$B$21,0)</f>
        <v>0</v>
      </c>
      <c r="AV312" s="5">
        <f>IF(OR(COUNT(SEARCH({"ih","ie"},D312)),COUNT(SEARCH({"profile","income","lim","lico","mbm"},O312))),Assumptions!$B$22,0)</f>
        <v>1</v>
      </c>
      <c r="AW312" s="5">
        <f>IF(OR(COUNT(SEARCH({"hsc","ih","sdc"},D312)),COUNT(SEARCH({"profile","dwelling","housing","construction","rooms","owner","rent"},O312))),Assumptions!$B$23,0)</f>
        <v>0</v>
      </c>
      <c r="AX312" s="5">
        <f>IF(OR(COUNT(SEARCH({"ied","ic","evm"},D312)),COUNT(SEARCH({"profile","immigr","birth","visible","citizen","generation"},O312))),1,0)</f>
        <v>0</v>
      </c>
      <c r="AY312" s="5">
        <f>IF(OR(COUNT(SEARCH({"fh","fhm","ms"},D312)),COUNT(SEARCH({"profile","common-law","marital","family","parent","child","same sex","living alone","household size"},O312))),Assumptions!$B$25,0)</f>
        <v>1</v>
      </c>
      <c r="AZ312" s="5">
        <f>IF(OR(COUNT(SEARCH({"as"},D312)),COUNT(SEARCH({"profile","age","elderly","child","senior"},O312))),Assumptions!$B$26,0)</f>
        <v>1</v>
      </c>
    </row>
    <row r="313" spans="1:52" ht="50.1" customHeight="1" x14ac:dyDescent="0.2">
      <c r="A313" s="5">
        <v>327</v>
      </c>
      <c r="B313" s="5">
        <v>8</v>
      </c>
      <c r="C313" s="10" t="s">
        <v>51</v>
      </c>
      <c r="D313" s="10" t="s">
        <v>829</v>
      </c>
      <c r="E313" s="5" t="s">
        <v>808</v>
      </c>
      <c r="F313" s="8">
        <f>IF(IF(AE313="NA",AC313,AE313)&gt;Assumptions!$B$11,0,1)</f>
        <v>1</v>
      </c>
      <c r="G313" s="8">
        <f t="shared" si="30"/>
        <v>0</v>
      </c>
      <c r="H313" s="8">
        <f>IF(IF(AI313="NA",AG313,AI313)&gt;Assumptions!$B$11,0,1)</f>
        <v>1</v>
      </c>
      <c r="I313" s="6">
        <f t="shared" si="31"/>
        <v>800</v>
      </c>
      <c r="J313" s="8">
        <f>IF(IF(AM313="NA",AK313,AM313)&gt;Assumptions!$B$11,0,1)</f>
        <v>1</v>
      </c>
      <c r="K313" s="6">
        <f t="shared" si="32"/>
        <v>1200</v>
      </c>
      <c r="L313" s="5">
        <f t="shared" si="33"/>
        <v>0</v>
      </c>
      <c r="M313" s="5">
        <v>0</v>
      </c>
      <c r="N313" s="34">
        <f t="shared" si="34"/>
        <v>0</v>
      </c>
      <c r="O313" s="10" t="s">
        <v>917</v>
      </c>
      <c r="Q313" s="5" t="s">
        <v>808</v>
      </c>
      <c r="R313" s="9">
        <v>5</v>
      </c>
      <c r="S313" s="9" t="s">
        <v>416</v>
      </c>
      <c r="T313" s="9" t="s">
        <v>57</v>
      </c>
      <c r="U313" s="9">
        <v>63</v>
      </c>
      <c r="X313" s="9" t="s">
        <v>61</v>
      </c>
      <c r="Y313" s="14" t="s">
        <v>948</v>
      </c>
      <c r="Z313" s="7">
        <v>5024</v>
      </c>
      <c r="AA313" s="26">
        <f t="shared" si="36"/>
        <v>0</v>
      </c>
      <c r="AB313" s="5" t="s">
        <v>60</v>
      </c>
      <c r="AC313" s="5">
        <f>ROUNDUP(Z313*Assumptions!$B$13/Assumptions!$B$10,0)</f>
        <v>1</v>
      </c>
      <c r="AD313" s="6">
        <f>AC313*Assumptions!$B$9</f>
        <v>400</v>
      </c>
      <c r="AE313" s="5" t="s">
        <v>60</v>
      </c>
      <c r="AF313" s="6" t="s">
        <v>60</v>
      </c>
      <c r="AG313" s="5">
        <f>ROUNDUP(Z313*Assumptions!$B$15/Assumptions!$B$10,0)</f>
        <v>1</v>
      </c>
      <c r="AH313" s="6">
        <f>AG313*Assumptions!$B$9</f>
        <v>400</v>
      </c>
      <c r="AI313" s="5" t="s">
        <v>60</v>
      </c>
      <c r="AJ313" s="6" t="s">
        <v>60</v>
      </c>
      <c r="AK313" s="5">
        <f>ROUNDUP(Z313*Assumptions!$B$16/Assumptions!$B$10,0)</f>
        <v>1</v>
      </c>
      <c r="AL313" s="6">
        <f>AK313*Assumptions!$B$9</f>
        <v>400</v>
      </c>
      <c r="AM313" s="5" t="s">
        <v>60</v>
      </c>
      <c r="AN313" s="6" t="s">
        <v>60</v>
      </c>
      <c r="AQ313" s="5">
        <f t="shared" si="35"/>
        <v>0</v>
      </c>
      <c r="AR313" s="5">
        <f>IF(R313&gt;9,Assumptions!$B$18,0)</f>
        <v>0</v>
      </c>
      <c r="AS313" s="5">
        <f>IF(OR(T313="se",T313="s"),Assumptions!$B$19,0)</f>
        <v>0</v>
      </c>
      <c r="AT313" s="5">
        <f>IF(ISBLANK(V313),0,Assumptions!$B$20)</f>
        <v>0</v>
      </c>
      <c r="AU313" s="5">
        <f>IF(W313&gt;0,Assumptions!$B$21,0)</f>
        <v>0</v>
      </c>
      <c r="AV313" s="5">
        <f>IF(OR(COUNT(SEARCH({"ih","ie"},D313)),COUNT(SEARCH({"profile","income","lim","lico","mbm"},O313))),Assumptions!$B$22,0)</f>
        <v>1</v>
      </c>
      <c r="AW313" s="5">
        <f>IF(OR(COUNT(SEARCH({"hsc","ih","sdc"},D313)),COUNT(SEARCH({"profile","dwelling","housing","construction","rooms","owner","rent"},O313))),Assumptions!$B$23,0)</f>
        <v>0</v>
      </c>
      <c r="AX313" s="5">
        <f>IF(OR(COUNT(SEARCH({"ied","ic","evm"},D313)),COUNT(SEARCH({"profile","immigr","birth","visible","citizen","generation"},O313))),1,0)</f>
        <v>0</v>
      </c>
      <c r="AY313" s="5">
        <f>IF(OR(COUNT(SEARCH({"fh","fhm","ms"},D313)),COUNT(SEARCH({"profile","common-law","marital","family","parent","child","same sex","living alone","household size"},O313))),Assumptions!$B$25,0)</f>
        <v>1</v>
      </c>
      <c r="AZ313" s="5">
        <f>IF(OR(COUNT(SEARCH({"as"},D313)),COUNT(SEARCH({"profile","age","elderly","child","senior"},O313))),Assumptions!$B$26,0)</f>
        <v>0</v>
      </c>
    </row>
    <row r="314" spans="1:52" ht="50.1" customHeight="1" x14ac:dyDescent="0.2">
      <c r="A314" s="5">
        <v>328</v>
      </c>
      <c r="B314" s="5">
        <v>8</v>
      </c>
      <c r="C314" s="10" t="s">
        <v>51</v>
      </c>
      <c r="D314" s="10" t="s">
        <v>829</v>
      </c>
      <c r="E314" s="5" t="s">
        <v>809</v>
      </c>
      <c r="F314" s="8">
        <f>IF(IF(AE314="NA",AC314,AE314)&gt;Assumptions!$B$11,0,1)</f>
        <v>1</v>
      </c>
      <c r="G314" s="8">
        <f t="shared" si="30"/>
        <v>0</v>
      </c>
      <c r="H314" s="8">
        <f>IF(IF(AI314="NA",AG314,AI314)&gt;Assumptions!$B$11,0,1)</f>
        <v>1</v>
      </c>
      <c r="I314" s="6">
        <f t="shared" si="31"/>
        <v>800</v>
      </c>
      <c r="J314" s="8">
        <f>IF(IF(AM314="NA",AK314,AM314)&gt;Assumptions!$B$11,0,1)</f>
        <v>1</v>
      </c>
      <c r="K314" s="6">
        <f t="shared" si="32"/>
        <v>1200</v>
      </c>
      <c r="L314" s="5">
        <f t="shared" si="33"/>
        <v>3</v>
      </c>
      <c r="M314" s="5">
        <v>0</v>
      </c>
      <c r="N314" s="34">
        <f t="shared" si="34"/>
        <v>0</v>
      </c>
      <c r="O314" s="10" t="s">
        <v>918</v>
      </c>
      <c r="Q314" s="5" t="s">
        <v>809</v>
      </c>
      <c r="R314" s="9">
        <v>7</v>
      </c>
      <c r="S314" s="9" t="s">
        <v>416</v>
      </c>
      <c r="T314" s="9" t="s">
        <v>57</v>
      </c>
      <c r="X314" s="9" t="s">
        <v>61</v>
      </c>
      <c r="Y314" s="14" t="s">
        <v>931</v>
      </c>
      <c r="Z314" s="7">
        <v>640</v>
      </c>
      <c r="AA314" s="26">
        <f t="shared" si="36"/>
        <v>0</v>
      </c>
      <c r="AB314" s="5" t="s">
        <v>60</v>
      </c>
      <c r="AC314" s="5">
        <f>ROUNDUP(Z314*Assumptions!$B$13/Assumptions!$B$10,0)</f>
        <v>1</v>
      </c>
      <c r="AD314" s="6">
        <f>AC314*Assumptions!$B$9</f>
        <v>400</v>
      </c>
      <c r="AE314" s="5" t="s">
        <v>60</v>
      </c>
      <c r="AF314" s="6" t="s">
        <v>60</v>
      </c>
      <c r="AG314" s="5">
        <f>ROUNDUP(Z314*Assumptions!$B$15/Assumptions!$B$10,0)</f>
        <v>1</v>
      </c>
      <c r="AH314" s="6">
        <f>AG314*Assumptions!$B$9</f>
        <v>400</v>
      </c>
      <c r="AI314" s="5" t="s">
        <v>60</v>
      </c>
      <c r="AJ314" s="6" t="s">
        <v>60</v>
      </c>
      <c r="AK314" s="5">
        <f>ROUNDUP(Z314*Assumptions!$B$16/Assumptions!$B$10,0)</f>
        <v>1</v>
      </c>
      <c r="AL314" s="6">
        <f>AK314*Assumptions!$B$9</f>
        <v>400</v>
      </c>
      <c r="AM314" s="5" t="s">
        <v>60</v>
      </c>
      <c r="AN314" s="6" t="s">
        <v>60</v>
      </c>
      <c r="AQ314" s="5">
        <f t="shared" si="35"/>
        <v>1</v>
      </c>
      <c r="AR314" s="5">
        <f>IF(R314&gt;9,Assumptions!$B$18,0)</f>
        <v>0</v>
      </c>
      <c r="AS314" s="5">
        <f>IF(OR(T314="se",T314="s"),Assumptions!$B$19,0)</f>
        <v>0</v>
      </c>
      <c r="AT314" s="5">
        <f>IF(ISBLANK(V314),0,Assumptions!$B$20)</f>
        <v>0</v>
      </c>
      <c r="AU314" s="5">
        <f>IF(W314&gt;0,Assumptions!$B$21,0)</f>
        <v>0</v>
      </c>
      <c r="AV314" s="5">
        <f>IF(OR(COUNT(SEARCH({"ih","ie"},D314)),COUNT(SEARCH({"profile","income","lim","lico","mbm"},O314))),Assumptions!$B$22,0)</f>
        <v>1</v>
      </c>
      <c r="AW314" s="5">
        <f>IF(OR(COUNT(SEARCH({"hsc","ih","sdc"},D314)),COUNT(SEARCH({"profile","dwelling","housing","construction","rooms","owner","rent"},O314))),Assumptions!$B$23,0)</f>
        <v>0</v>
      </c>
      <c r="AX314" s="5">
        <f>IF(OR(COUNT(SEARCH({"ied","ic","evm"},D314)),COUNT(SEARCH({"profile","immigr","birth","visible","citizen","generation"},O314))),1,0)</f>
        <v>0</v>
      </c>
      <c r="AY314" s="5">
        <f>IF(OR(COUNT(SEARCH({"fh","fhm","ms"},D314)),COUNT(SEARCH({"profile","common-law","marital","family","parent","child","same sex","living alone","household size"},O314))),Assumptions!$B$25,0)</f>
        <v>1</v>
      </c>
      <c r="AZ314" s="5">
        <f>IF(OR(COUNT(SEARCH({"as"},D314)),COUNT(SEARCH({"profile","age","elderly","child","senior"},O314))),Assumptions!$B$26,0)</f>
        <v>1</v>
      </c>
    </row>
    <row r="315" spans="1:52" ht="50.1" customHeight="1" x14ac:dyDescent="0.2">
      <c r="A315" s="5">
        <v>329</v>
      </c>
      <c r="B315" s="5">
        <v>8</v>
      </c>
      <c r="C315" s="10" t="s">
        <v>51</v>
      </c>
      <c r="D315" s="10" t="s">
        <v>829</v>
      </c>
      <c r="E315" s="5" t="s">
        <v>810</v>
      </c>
      <c r="F315" s="8">
        <f>IF(IF(AE315="NA",AC315,AE315)&gt;Assumptions!$B$11,0,1)</f>
        <v>1</v>
      </c>
      <c r="G315" s="8">
        <f t="shared" si="30"/>
        <v>0</v>
      </c>
      <c r="H315" s="8">
        <f>IF(IF(AI315="NA",AG315,AI315)&gt;Assumptions!$B$11,0,1)</f>
        <v>1</v>
      </c>
      <c r="I315" s="6">
        <f t="shared" si="31"/>
        <v>800</v>
      </c>
      <c r="J315" s="8">
        <f>IF(IF(AM315="NA",AK315,AM315)&gt;Assumptions!$B$11,0,1)</f>
        <v>1</v>
      </c>
      <c r="K315" s="6">
        <f t="shared" si="32"/>
        <v>1200</v>
      </c>
      <c r="L315" s="5">
        <f t="shared" si="33"/>
        <v>2</v>
      </c>
      <c r="M315" s="5">
        <v>0</v>
      </c>
      <c r="N315" s="34">
        <f t="shared" si="34"/>
        <v>0</v>
      </c>
      <c r="O315" s="10" t="s">
        <v>919</v>
      </c>
      <c r="Q315" s="5" t="s">
        <v>810</v>
      </c>
      <c r="R315" s="9">
        <v>6</v>
      </c>
      <c r="S315" s="9" t="s">
        <v>416</v>
      </c>
      <c r="T315" s="9" t="s">
        <v>57</v>
      </c>
      <c r="X315" s="9" t="s">
        <v>61</v>
      </c>
      <c r="Y315" s="14" t="s">
        <v>934</v>
      </c>
      <c r="Z315" s="7">
        <v>105</v>
      </c>
      <c r="AA315" s="26">
        <f t="shared" si="36"/>
        <v>0</v>
      </c>
      <c r="AB315" s="5" t="s">
        <v>60</v>
      </c>
      <c r="AC315" s="5">
        <f>ROUNDUP(Z315*Assumptions!$B$13/Assumptions!$B$10,0)</f>
        <v>1</v>
      </c>
      <c r="AD315" s="6">
        <f>AC315*Assumptions!$B$9</f>
        <v>400</v>
      </c>
      <c r="AE315" s="5" t="s">
        <v>60</v>
      </c>
      <c r="AF315" s="6" t="s">
        <v>60</v>
      </c>
      <c r="AG315" s="5">
        <f>ROUNDUP(Z315*Assumptions!$B$15/Assumptions!$B$10,0)</f>
        <v>1</v>
      </c>
      <c r="AH315" s="6">
        <f>AG315*Assumptions!$B$9</f>
        <v>400</v>
      </c>
      <c r="AI315" s="5" t="s">
        <v>60</v>
      </c>
      <c r="AJ315" s="6" t="s">
        <v>60</v>
      </c>
      <c r="AK315" s="5">
        <f>ROUNDUP(Z315*Assumptions!$B$16/Assumptions!$B$10,0)</f>
        <v>1</v>
      </c>
      <c r="AL315" s="6">
        <f>AK315*Assumptions!$B$9</f>
        <v>400</v>
      </c>
      <c r="AM315" s="5" t="s">
        <v>60</v>
      </c>
      <c r="AN315" s="6" t="s">
        <v>60</v>
      </c>
      <c r="AQ315" s="5">
        <f t="shared" si="35"/>
        <v>1</v>
      </c>
      <c r="AR315" s="5">
        <f>IF(R315&gt;9,Assumptions!$B$18,0)</f>
        <v>0</v>
      </c>
      <c r="AS315" s="5">
        <f>IF(OR(T315="se",T315="s"),Assumptions!$B$19,0)</f>
        <v>0</v>
      </c>
      <c r="AT315" s="5">
        <f>IF(ISBLANK(V315),0,Assumptions!$B$20)</f>
        <v>0</v>
      </c>
      <c r="AU315" s="5">
        <f>IF(W315&gt;0,Assumptions!$B$21,0)</f>
        <v>0</v>
      </c>
      <c r="AV315" s="5">
        <f>IF(OR(COUNT(SEARCH({"ih","ie"},D315)),COUNT(SEARCH({"profile","income","lim","lico","mbm"},O315))),Assumptions!$B$22,0)</f>
        <v>1</v>
      </c>
      <c r="AW315" s="5">
        <f>IF(OR(COUNT(SEARCH({"hsc","ih","sdc"},D315)),COUNT(SEARCH({"profile","dwelling","housing","construction","rooms","owner","rent"},O315))),Assumptions!$B$23,0)</f>
        <v>0</v>
      </c>
      <c r="AX315" s="5">
        <f>IF(OR(COUNT(SEARCH({"ied","ic","evm"},D315)),COUNT(SEARCH({"profile","immigr","birth","visible","citizen","generation"},O315))),1,0)</f>
        <v>0</v>
      </c>
      <c r="AY315" s="5">
        <f>IF(OR(COUNT(SEARCH({"fh","fhm","ms"},D315)),COUNT(SEARCH({"profile","common-law","marital","family","parent","child","same sex","living alone","household size"},O315))),Assumptions!$B$25,0)</f>
        <v>0</v>
      </c>
      <c r="AZ315" s="5">
        <f>IF(OR(COUNT(SEARCH({"as"},D315)),COUNT(SEARCH({"profile","age","elderly","child","senior"},O315))),Assumptions!$B$26,0)</f>
        <v>1</v>
      </c>
    </row>
    <row r="316" spans="1:52" ht="50.1" customHeight="1" x14ac:dyDescent="0.2">
      <c r="A316" s="5">
        <v>330</v>
      </c>
      <c r="B316" s="5">
        <v>8</v>
      </c>
      <c r="C316" s="10" t="s">
        <v>51</v>
      </c>
      <c r="D316" s="10" t="s">
        <v>829</v>
      </c>
      <c r="E316" s="5" t="s">
        <v>811</v>
      </c>
      <c r="F316" s="8">
        <f>IF(IF(AE316="NA",AC316,AE316)&gt;Assumptions!$B$11,0,1)</f>
        <v>1</v>
      </c>
      <c r="G316" s="8">
        <f t="shared" si="30"/>
        <v>0</v>
      </c>
      <c r="H316" s="8">
        <f>IF(IF(AI316="NA",AG316,AI316)&gt;Assumptions!$B$11,0,1)</f>
        <v>1</v>
      </c>
      <c r="I316" s="6">
        <f t="shared" si="31"/>
        <v>800</v>
      </c>
      <c r="J316" s="8">
        <f>IF(IF(AM316="NA",AK316,AM316)&gt;Assumptions!$B$11,0,1)</f>
        <v>1</v>
      </c>
      <c r="K316" s="6">
        <f t="shared" si="32"/>
        <v>1200</v>
      </c>
      <c r="L316" s="5">
        <f t="shared" si="33"/>
        <v>2</v>
      </c>
      <c r="M316" s="5">
        <v>0</v>
      </c>
      <c r="N316" s="34">
        <f t="shared" si="34"/>
        <v>0</v>
      </c>
      <c r="O316" s="10" t="s">
        <v>920</v>
      </c>
      <c r="Q316" s="5" t="s">
        <v>811</v>
      </c>
      <c r="R316" s="9">
        <v>6</v>
      </c>
      <c r="S316" s="9" t="s">
        <v>416</v>
      </c>
      <c r="T316" s="9" t="s">
        <v>57</v>
      </c>
      <c r="X316" s="9" t="s">
        <v>61</v>
      </c>
      <c r="Y316" s="14" t="s">
        <v>931</v>
      </c>
      <c r="Z316" s="7">
        <v>54</v>
      </c>
      <c r="AA316" s="26">
        <f t="shared" si="36"/>
        <v>0</v>
      </c>
      <c r="AB316" s="5" t="s">
        <v>60</v>
      </c>
      <c r="AC316" s="5">
        <f>ROUNDUP(Z316*Assumptions!$B$13/Assumptions!$B$10,0)</f>
        <v>1</v>
      </c>
      <c r="AD316" s="6">
        <f>AC316*Assumptions!$B$9</f>
        <v>400</v>
      </c>
      <c r="AE316" s="5" t="s">
        <v>60</v>
      </c>
      <c r="AF316" s="6" t="s">
        <v>60</v>
      </c>
      <c r="AG316" s="5">
        <f>ROUNDUP(Z316*Assumptions!$B$15/Assumptions!$B$10,0)</f>
        <v>1</v>
      </c>
      <c r="AH316" s="6">
        <f>AG316*Assumptions!$B$9</f>
        <v>400</v>
      </c>
      <c r="AI316" s="5" t="s">
        <v>60</v>
      </c>
      <c r="AJ316" s="6" t="s">
        <v>60</v>
      </c>
      <c r="AK316" s="5">
        <f>ROUNDUP(Z316*Assumptions!$B$16/Assumptions!$B$10,0)</f>
        <v>1</v>
      </c>
      <c r="AL316" s="6">
        <f>AK316*Assumptions!$B$9</f>
        <v>400</v>
      </c>
      <c r="AM316" s="5" t="s">
        <v>60</v>
      </c>
      <c r="AN316" s="6" t="s">
        <v>60</v>
      </c>
      <c r="AQ316" s="5">
        <f t="shared" si="35"/>
        <v>1</v>
      </c>
      <c r="AR316" s="5">
        <f>IF(R316&gt;9,Assumptions!$B$18,0)</f>
        <v>0</v>
      </c>
      <c r="AS316" s="5">
        <f>IF(OR(T316="se",T316="s"),Assumptions!$B$19,0)</f>
        <v>0</v>
      </c>
      <c r="AT316" s="5">
        <f>IF(ISBLANK(V316),0,Assumptions!$B$20)</f>
        <v>0</v>
      </c>
      <c r="AU316" s="5">
        <f>IF(W316&gt;0,Assumptions!$B$21,0)</f>
        <v>0</v>
      </c>
      <c r="AV316" s="5">
        <f>IF(OR(COUNT(SEARCH({"ih","ie"},D316)),COUNT(SEARCH({"profile","income","lim","lico","mbm"},O316))),Assumptions!$B$22,0)</f>
        <v>1</v>
      </c>
      <c r="AW316" s="5">
        <f>IF(OR(COUNT(SEARCH({"hsc","ih","sdc"},D316)),COUNT(SEARCH({"profile","dwelling","housing","construction","rooms","owner","rent"},O316))),Assumptions!$B$23,0)</f>
        <v>0</v>
      </c>
      <c r="AX316" s="5">
        <f>IF(OR(COUNT(SEARCH({"ied","ic","evm"},D316)),COUNT(SEARCH({"profile","immigr","birth","visible","citizen","generation"},O316))),1,0)</f>
        <v>0</v>
      </c>
      <c r="AY316" s="5">
        <f>IF(OR(COUNT(SEARCH({"fh","fhm","ms"},D316)),COUNT(SEARCH({"profile","common-law","marital","family","parent","child","same sex","living alone","household size"},O316))),Assumptions!$B$25,0)</f>
        <v>0</v>
      </c>
      <c r="AZ316" s="5">
        <f>IF(OR(COUNT(SEARCH({"as"},D316)),COUNT(SEARCH({"profile","age","elderly","child","senior"},O316))),Assumptions!$B$26,0)</f>
        <v>1</v>
      </c>
    </row>
    <row r="317" spans="1:52" ht="50.1" customHeight="1" x14ac:dyDescent="0.2">
      <c r="A317" s="5">
        <v>331</v>
      </c>
      <c r="B317" s="5">
        <v>8</v>
      </c>
      <c r="C317" s="10" t="s">
        <v>51</v>
      </c>
      <c r="D317" s="10" t="s">
        <v>829</v>
      </c>
      <c r="E317" s="5" t="s">
        <v>812</v>
      </c>
      <c r="F317" s="8">
        <f>IF(IF(AE317="NA",AC317,AE317)&gt;Assumptions!$B$11,0,1)</f>
        <v>1</v>
      </c>
      <c r="G317" s="8">
        <f t="shared" si="30"/>
        <v>0</v>
      </c>
      <c r="H317" s="8">
        <f>IF(IF(AI317="NA",AG317,AI317)&gt;Assumptions!$B$11,0,1)</f>
        <v>1</v>
      </c>
      <c r="I317" s="6">
        <f t="shared" si="31"/>
        <v>800</v>
      </c>
      <c r="J317" s="8">
        <f>IF(IF(AM317="NA",AK317,AM317)&gt;Assumptions!$B$11,0,1)</f>
        <v>1</v>
      </c>
      <c r="K317" s="6">
        <f t="shared" si="32"/>
        <v>1200</v>
      </c>
      <c r="L317" s="5">
        <f t="shared" si="33"/>
        <v>2</v>
      </c>
      <c r="M317" s="5">
        <v>0</v>
      </c>
      <c r="N317" s="34">
        <f t="shared" si="34"/>
        <v>0</v>
      </c>
      <c r="O317" s="10" t="s">
        <v>921</v>
      </c>
      <c r="Q317" s="5" t="s">
        <v>812</v>
      </c>
      <c r="R317" s="9">
        <v>8</v>
      </c>
      <c r="S317" s="9" t="s">
        <v>416</v>
      </c>
      <c r="T317" s="9" t="s">
        <v>57</v>
      </c>
      <c r="X317" s="9" t="s">
        <v>61</v>
      </c>
      <c r="Y317" s="14" t="s">
        <v>380</v>
      </c>
      <c r="Z317" s="7">
        <v>12</v>
      </c>
      <c r="AA317" s="26">
        <f t="shared" si="36"/>
        <v>0</v>
      </c>
      <c r="AB317" s="5" t="s">
        <v>60</v>
      </c>
      <c r="AC317" s="5">
        <f>ROUNDUP(Z317*Assumptions!$B$13/Assumptions!$B$10,0)</f>
        <v>1</v>
      </c>
      <c r="AD317" s="6">
        <f>AC317*Assumptions!$B$9</f>
        <v>400</v>
      </c>
      <c r="AE317" s="5" t="s">
        <v>60</v>
      </c>
      <c r="AF317" s="6" t="s">
        <v>60</v>
      </c>
      <c r="AG317" s="5">
        <f>ROUNDUP(Z317*Assumptions!$B$15/Assumptions!$B$10,0)</f>
        <v>1</v>
      </c>
      <c r="AH317" s="6">
        <f>AG317*Assumptions!$B$9</f>
        <v>400</v>
      </c>
      <c r="AI317" s="5" t="s">
        <v>60</v>
      </c>
      <c r="AJ317" s="6" t="s">
        <v>60</v>
      </c>
      <c r="AK317" s="5">
        <f>ROUNDUP(Z317*Assumptions!$B$16/Assumptions!$B$10,0)</f>
        <v>1</v>
      </c>
      <c r="AL317" s="6">
        <f>AK317*Assumptions!$B$9</f>
        <v>400</v>
      </c>
      <c r="AM317" s="5" t="s">
        <v>60</v>
      </c>
      <c r="AN317" s="6" t="s">
        <v>60</v>
      </c>
      <c r="AQ317" s="5">
        <f t="shared" si="35"/>
        <v>1</v>
      </c>
      <c r="AR317" s="5">
        <f>IF(R317&gt;9,Assumptions!$B$18,0)</f>
        <v>0</v>
      </c>
      <c r="AS317" s="5">
        <f>IF(OR(T317="se",T317="s"),Assumptions!$B$19,0)</f>
        <v>0</v>
      </c>
      <c r="AT317" s="5">
        <f>IF(ISBLANK(V317),0,Assumptions!$B$20)</f>
        <v>0</v>
      </c>
      <c r="AU317" s="5">
        <f>IF(W317&gt;0,Assumptions!$B$21,0)</f>
        <v>0</v>
      </c>
      <c r="AV317" s="5">
        <f>IF(OR(COUNT(SEARCH({"ih","ie"},D317)),COUNT(SEARCH({"profile","income","lim","lico","mbm"},O317))),Assumptions!$B$22,0)</f>
        <v>1</v>
      </c>
      <c r="AW317" s="5">
        <f>IF(OR(COUNT(SEARCH({"hsc","ih","sdc"},D317)),COUNT(SEARCH({"profile","dwelling","housing","construction","rooms","owner","rent"},O317))),Assumptions!$B$23,0)</f>
        <v>0</v>
      </c>
      <c r="AX317" s="5">
        <f>IF(OR(COUNT(SEARCH({"ied","ic","evm"},D317)),COUNT(SEARCH({"profile","immigr","birth","visible","citizen","generation"},O317))),1,0)</f>
        <v>0</v>
      </c>
      <c r="AY317" s="5">
        <f>IF(OR(COUNT(SEARCH({"fh","fhm","ms"},D317)),COUNT(SEARCH({"profile","common-law","marital","family","parent","child","same sex","living alone","household size"},O317))),Assumptions!$B$25,0)</f>
        <v>1</v>
      </c>
      <c r="AZ317" s="5">
        <f>IF(OR(COUNT(SEARCH({"as"},D317)),COUNT(SEARCH({"profile","age","elderly","child","senior"},O317))),Assumptions!$B$26,0)</f>
        <v>0</v>
      </c>
    </row>
    <row r="318" spans="1:52" ht="50.1" customHeight="1" x14ac:dyDescent="0.2">
      <c r="A318" s="5">
        <v>332</v>
      </c>
      <c r="B318" s="5">
        <v>8</v>
      </c>
      <c r="C318" s="10" t="s">
        <v>51</v>
      </c>
      <c r="D318" s="10" t="s">
        <v>829</v>
      </c>
      <c r="E318" s="5" t="s">
        <v>813</v>
      </c>
      <c r="F318" s="8">
        <f>IF(IF(AE318="NA",AC318,AE318)&gt;Assumptions!$B$11,0,1)</f>
        <v>1</v>
      </c>
      <c r="G318" s="8">
        <f t="shared" si="30"/>
        <v>0</v>
      </c>
      <c r="H318" s="8">
        <f>IF(IF(AI318="NA",AG318,AI318)&gt;Assumptions!$B$11,0,1)</f>
        <v>1</v>
      </c>
      <c r="I318" s="6">
        <f t="shared" si="31"/>
        <v>800</v>
      </c>
      <c r="J318" s="8">
        <f>IF(IF(AM318="NA",AK318,AM318)&gt;Assumptions!$B$11,0,1)</f>
        <v>1</v>
      </c>
      <c r="K318" s="6">
        <f t="shared" si="32"/>
        <v>1200</v>
      </c>
      <c r="L318" s="5">
        <f t="shared" si="33"/>
        <v>2</v>
      </c>
      <c r="M318" s="5">
        <v>0</v>
      </c>
      <c r="N318" s="34">
        <f t="shared" si="34"/>
        <v>0</v>
      </c>
      <c r="O318" s="10" t="s">
        <v>922</v>
      </c>
      <c r="Q318" s="5" t="s">
        <v>813</v>
      </c>
      <c r="R318" s="9">
        <v>4</v>
      </c>
      <c r="S318" s="9" t="s">
        <v>416</v>
      </c>
      <c r="T318" s="9" t="s">
        <v>57</v>
      </c>
      <c r="X318" s="9" t="s">
        <v>61</v>
      </c>
      <c r="Y318" s="14" t="s">
        <v>949</v>
      </c>
      <c r="Z318" s="7">
        <v>45</v>
      </c>
      <c r="AA318" s="26">
        <f t="shared" si="36"/>
        <v>0</v>
      </c>
      <c r="AB318" s="5" t="s">
        <v>60</v>
      </c>
      <c r="AC318" s="5">
        <f>ROUNDUP(Z318*Assumptions!$B$13/Assumptions!$B$10,0)</f>
        <v>1</v>
      </c>
      <c r="AD318" s="6">
        <f>AC318*Assumptions!$B$9</f>
        <v>400</v>
      </c>
      <c r="AE318" s="5" t="s">
        <v>60</v>
      </c>
      <c r="AF318" s="6" t="s">
        <v>60</v>
      </c>
      <c r="AG318" s="5">
        <f>ROUNDUP(Z318*Assumptions!$B$15/Assumptions!$B$10,0)</f>
        <v>1</v>
      </c>
      <c r="AH318" s="6">
        <f>AG318*Assumptions!$B$9</f>
        <v>400</v>
      </c>
      <c r="AI318" s="5" t="s">
        <v>60</v>
      </c>
      <c r="AJ318" s="6" t="s">
        <v>60</v>
      </c>
      <c r="AK318" s="5">
        <f>ROUNDUP(Z318*Assumptions!$B$16/Assumptions!$B$10,0)</f>
        <v>1</v>
      </c>
      <c r="AL318" s="6">
        <f>AK318*Assumptions!$B$9</f>
        <v>400</v>
      </c>
      <c r="AM318" s="5" t="s">
        <v>60</v>
      </c>
      <c r="AN318" s="6" t="s">
        <v>60</v>
      </c>
      <c r="AQ318" s="5">
        <f t="shared" si="35"/>
        <v>1</v>
      </c>
      <c r="AR318" s="5">
        <f>IF(R318&gt;9,Assumptions!$B$18,0)</f>
        <v>0</v>
      </c>
      <c r="AS318" s="5">
        <f>IF(OR(T318="se",T318="s"),Assumptions!$B$19,0)</f>
        <v>0</v>
      </c>
      <c r="AT318" s="5">
        <f>IF(ISBLANK(V318),0,Assumptions!$B$20)</f>
        <v>0</v>
      </c>
      <c r="AU318" s="5">
        <f>IF(W318&gt;0,Assumptions!$B$21,0)</f>
        <v>0</v>
      </c>
      <c r="AV318" s="5">
        <f>IF(OR(COUNT(SEARCH({"ih","ie"},D318)),COUNT(SEARCH({"profile","income","lim","lico","mbm"},O318))),Assumptions!$B$22,0)</f>
        <v>1</v>
      </c>
      <c r="AW318" s="5">
        <f>IF(OR(COUNT(SEARCH({"hsc","ih","sdc"},D318)),COUNT(SEARCH({"profile","dwelling","housing","construction","rooms","owner","rent"},O318))),Assumptions!$B$23,0)</f>
        <v>0</v>
      </c>
      <c r="AX318" s="5">
        <f>IF(OR(COUNT(SEARCH({"ied","ic","evm"},D318)),COUNT(SEARCH({"profile","immigr","birth","visible","citizen","generation"},O318))),1,0)</f>
        <v>0</v>
      </c>
      <c r="AY318" s="5">
        <f>IF(OR(COUNT(SEARCH({"fh","fhm","ms"},D318)),COUNT(SEARCH({"profile","common-law","marital","family","parent","child","same sex","living alone","household size"},O318))),Assumptions!$B$25,0)</f>
        <v>0</v>
      </c>
      <c r="AZ318" s="5">
        <f>IF(OR(COUNT(SEARCH({"as"},D318)),COUNT(SEARCH({"profile","age","elderly","child","senior"},O318))),Assumptions!$B$26,0)</f>
        <v>1</v>
      </c>
    </row>
    <row r="319" spans="1:52" ht="50.1" customHeight="1" x14ac:dyDescent="0.2">
      <c r="A319" s="5">
        <v>333</v>
      </c>
      <c r="B319" s="5">
        <v>8</v>
      </c>
      <c r="C319" s="10" t="s">
        <v>51</v>
      </c>
      <c r="D319" s="10" t="s">
        <v>829</v>
      </c>
      <c r="E319" s="5" t="s">
        <v>814</v>
      </c>
      <c r="F319" s="8">
        <f>IF(IF(AE319="NA",AC319,AE319)&gt;Assumptions!$B$11,0,1)</f>
        <v>1</v>
      </c>
      <c r="G319" s="8">
        <f t="shared" si="30"/>
        <v>0</v>
      </c>
      <c r="H319" s="8">
        <f>IF(IF(AI319="NA",AG319,AI319)&gt;Assumptions!$B$11,0,1)</f>
        <v>1</v>
      </c>
      <c r="I319" s="6">
        <f t="shared" si="31"/>
        <v>800</v>
      </c>
      <c r="J319" s="8">
        <f>IF(IF(AM319="NA",AK319,AM319)&gt;Assumptions!$B$11,0,1)</f>
        <v>1</v>
      </c>
      <c r="K319" s="6">
        <f t="shared" si="32"/>
        <v>1200</v>
      </c>
      <c r="L319" s="5">
        <f t="shared" si="33"/>
        <v>1</v>
      </c>
      <c r="M319" s="5">
        <v>0</v>
      </c>
      <c r="N319" s="34">
        <f t="shared" si="34"/>
        <v>0</v>
      </c>
      <c r="O319" s="10" t="s">
        <v>923</v>
      </c>
      <c r="Q319" s="5" t="s">
        <v>814</v>
      </c>
      <c r="R319" s="9">
        <v>6</v>
      </c>
      <c r="S319" s="9" t="s">
        <v>416</v>
      </c>
      <c r="T319" s="9" t="s">
        <v>57</v>
      </c>
      <c r="X319" s="9" t="s">
        <v>61</v>
      </c>
      <c r="Y319" s="14" t="s">
        <v>375</v>
      </c>
      <c r="Z319" s="7">
        <v>242</v>
      </c>
      <c r="AA319" s="26">
        <f t="shared" si="36"/>
        <v>0</v>
      </c>
      <c r="AB319" s="5" t="s">
        <v>60</v>
      </c>
      <c r="AC319" s="5">
        <f>ROUNDUP(Z319*Assumptions!$B$13/Assumptions!$B$10,0)</f>
        <v>1</v>
      </c>
      <c r="AD319" s="6">
        <f>AC319*Assumptions!$B$9</f>
        <v>400</v>
      </c>
      <c r="AE319" s="5" t="s">
        <v>60</v>
      </c>
      <c r="AF319" s="6" t="s">
        <v>60</v>
      </c>
      <c r="AG319" s="5">
        <f>ROUNDUP(Z319*Assumptions!$B$15/Assumptions!$B$10,0)</f>
        <v>1</v>
      </c>
      <c r="AH319" s="6">
        <f>AG319*Assumptions!$B$9</f>
        <v>400</v>
      </c>
      <c r="AI319" s="5" t="s">
        <v>60</v>
      </c>
      <c r="AJ319" s="6" t="s">
        <v>60</v>
      </c>
      <c r="AK319" s="5">
        <f>ROUNDUP(Z319*Assumptions!$B$16/Assumptions!$B$10,0)</f>
        <v>1</v>
      </c>
      <c r="AL319" s="6">
        <f>AK319*Assumptions!$B$9</f>
        <v>400</v>
      </c>
      <c r="AM319" s="5" t="s">
        <v>60</v>
      </c>
      <c r="AN319" s="6" t="s">
        <v>60</v>
      </c>
      <c r="AQ319" s="5">
        <f t="shared" si="35"/>
        <v>1</v>
      </c>
      <c r="AR319" s="5">
        <f>IF(R319&gt;9,Assumptions!$B$18,0)</f>
        <v>0</v>
      </c>
      <c r="AS319" s="5">
        <f>IF(OR(T319="se",T319="s"),Assumptions!$B$19,0)</f>
        <v>0</v>
      </c>
      <c r="AT319" s="5">
        <f>IF(ISBLANK(V319),0,Assumptions!$B$20)</f>
        <v>0</v>
      </c>
      <c r="AU319" s="5">
        <f>IF(W319&gt;0,Assumptions!$B$21,0)</f>
        <v>0</v>
      </c>
      <c r="AV319" s="5">
        <f>IF(OR(COUNT(SEARCH({"ih","ie"},D319)),COUNT(SEARCH({"profile","income","lim","lico","mbm"},O319))),Assumptions!$B$22,0)</f>
        <v>1</v>
      </c>
      <c r="AW319" s="5">
        <f>IF(OR(COUNT(SEARCH({"hsc","ih","sdc"},D319)),COUNT(SEARCH({"profile","dwelling","housing","construction","rooms","owner","rent"},O319))),Assumptions!$B$23,0)</f>
        <v>0</v>
      </c>
      <c r="AX319" s="5">
        <f>IF(OR(COUNT(SEARCH({"ied","ic","evm"},D319)),COUNT(SEARCH({"profile","immigr","birth","visible","citizen","generation"},O319))),1,0)</f>
        <v>0</v>
      </c>
      <c r="AY319" s="5">
        <f>IF(OR(COUNT(SEARCH({"fh","fhm","ms"},D319)),COUNT(SEARCH({"profile","common-law","marital","family","parent","child","same sex","living alone","household size"},O319))),Assumptions!$B$25,0)</f>
        <v>0</v>
      </c>
      <c r="AZ319" s="5">
        <f>IF(OR(COUNT(SEARCH({"as"},D319)),COUNT(SEARCH({"profile","age","elderly","child","senior"},O319))),Assumptions!$B$26,0)</f>
        <v>0</v>
      </c>
    </row>
    <row r="320" spans="1:52" ht="50.1" customHeight="1" x14ac:dyDescent="0.2">
      <c r="A320" s="5">
        <v>334</v>
      </c>
      <c r="B320" s="5">
        <v>8</v>
      </c>
      <c r="C320" s="10" t="s">
        <v>51</v>
      </c>
      <c r="D320" s="10" t="s">
        <v>829</v>
      </c>
      <c r="E320" s="5" t="s">
        <v>962</v>
      </c>
      <c r="F320" s="8">
        <f>IF(IF(AE320="NA",AC320,AE320)&gt;Assumptions!$B$11,0,1)</f>
        <v>1</v>
      </c>
      <c r="G320" s="8">
        <f t="shared" si="30"/>
        <v>0</v>
      </c>
      <c r="H320" s="8">
        <f>IF(IF(AI320="NA",AG320,AI320)&gt;Assumptions!$B$11,0,1)</f>
        <v>1</v>
      </c>
      <c r="I320" s="6">
        <f t="shared" si="31"/>
        <v>800</v>
      </c>
      <c r="J320" s="8">
        <f>IF(IF(AM320="NA",AK320,AM320)&gt;Assumptions!$B$11,0,1)</f>
        <v>1</v>
      </c>
      <c r="K320" s="6">
        <f t="shared" si="32"/>
        <v>1200</v>
      </c>
      <c r="L320" s="5">
        <f t="shared" si="33"/>
        <v>2</v>
      </c>
      <c r="M320" s="5">
        <v>0</v>
      </c>
      <c r="N320" s="34">
        <f t="shared" si="34"/>
        <v>0</v>
      </c>
      <c r="O320" s="10" t="s">
        <v>924</v>
      </c>
      <c r="Q320" s="5" t="s">
        <v>962</v>
      </c>
      <c r="R320" s="9">
        <v>5</v>
      </c>
      <c r="S320" s="9" t="s">
        <v>416</v>
      </c>
      <c r="T320" s="9" t="s">
        <v>57</v>
      </c>
      <c r="X320" s="9" t="s">
        <v>61</v>
      </c>
      <c r="Y320" s="14" t="s">
        <v>375</v>
      </c>
      <c r="Z320" s="7">
        <v>28</v>
      </c>
      <c r="AA320" s="26">
        <f t="shared" si="36"/>
        <v>0</v>
      </c>
      <c r="AB320" s="5" t="s">
        <v>60</v>
      </c>
      <c r="AC320" s="5">
        <f>ROUNDUP(Z320*Assumptions!$B$13/Assumptions!$B$10,0)</f>
        <v>1</v>
      </c>
      <c r="AD320" s="6">
        <f>AC320*Assumptions!$B$9</f>
        <v>400</v>
      </c>
      <c r="AE320" s="5" t="s">
        <v>60</v>
      </c>
      <c r="AF320" s="6" t="s">
        <v>60</v>
      </c>
      <c r="AG320" s="5">
        <f>ROUNDUP(Z320*Assumptions!$B$15/Assumptions!$B$10,0)</f>
        <v>1</v>
      </c>
      <c r="AH320" s="6">
        <f>AG320*Assumptions!$B$9</f>
        <v>400</v>
      </c>
      <c r="AI320" s="5" t="s">
        <v>60</v>
      </c>
      <c r="AJ320" s="6" t="s">
        <v>60</v>
      </c>
      <c r="AK320" s="5">
        <f>ROUNDUP(Z320*Assumptions!$B$16/Assumptions!$B$10,0)</f>
        <v>1</v>
      </c>
      <c r="AL320" s="6">
        <f>AK320*Assumptions!$B$9</f>
        <v>400</v>
      </c>
      <c r="AM320" s="5" t="s">
        <v>60</v>
      </c>
      <c r="AN320" s="6" t="s">
        <v>60</v>
      </c>
      <c r="AQ320" s="5">
        <f t="shared" si="35"/>
        <v>1</v>
      </c>
      <c r="AR320" s="5">
        <f>IF(R320&gt;9,Assumptions!$B$18,0)</f>
        <v>0</v>
      </c>
      <c r="AS320" s="5">
        <f>IF(OR(T320="se",T320="s"),Assumptions!$B$19,0)</f>
        <v>0</v>
      </c>
      <c r="AT320" s="5">
        <f>IF(ISBLANK(V320),0,Assumptions!$B$20)</f>
        <v>0</v>
      </c>
      <c r="AU320" s="5">
        <f>IF(W320&gt;0,Assumptions!$B$21,0)</f>
        <v>0</v>
      </c>
      <c r="AV320" s="5">
        <f>IF(OR(COUNT(SEARCH({"ih","ie"},D320)),COUNT(SEARCH({"profile","income","lim","lico","mbm"},O320))),Assumptions!$B$22,0)</f>
        <v>1</v>
      </c>
      <c r="AW320" s="5">
        <f>IF(OR(COUNT(SEARCH({"hsc","ih","sdc"},D320)),COUNT(SEARCH({"profile","dwelling","housing","construction","rooms","owner","rent"},O320))),Assumptions!$B$23,0)</f>
        <v>0</v>
      </c>
      <c r="AX320" s="5">
        <f>IF(OR(COUNT(SEARCH({"ied","ic","evm"},D320)),COUNT(SEARCH({"profile","immigr","birth","visible","citizen","generation"},O320))),1,0)</f>
        <v>0</v>
      </c>
      <c r="AY320" s="5">
        <f>IF(OR(COUNT(SEARCH({"fh","fhm","ms"},D320)),COUNT(SEARCH({"profile","common-law","marital","family","parent","child","same sex","living alone","household size"},O320))),Assumptions!$B$25,0)</f>
        <v>1</v>
      </c>
      <c r="AZ320" s="5">
        <f>IF(OR(COUNT(SEARCH({"as"},D320)),COUNT(SEARCH({"profile","age","elderly","child","senior"},O320))),Assumptions!$B$26,0)</f>
        <v>0</v>
      </c>
    </row>
    <row r="321" spans="1:52" ht="50.1" customHeight="1" x14ac:dyDescent="0.2">
      <c r="A321" s="5">
        <v>335</v>
      </c>
      <c r="B321" s="5">
        <v>8</v>
      </c>
      <c r="C321" s="10" t="s">
        <v>51</v>
      </c>
      <c r="D321" s="10" t="s">
        <v>829</v>
      </c>
      <c r="E321" s="5" t="s">
        <v>815</v>
      </c>
      <c r="F321" s="8">
        <f>IF(IF(AE321="NA",AC321,AE321)&gt;Assumptions!$B$11,0,1)</f>
        <v>1</v>
      </c>
      <c r="G321" s="8">
        <f t="shared" ref="G321:G360" si="37">IF(AND(F321=0,H321=1),1,0)</f>
        <v>0</v>
      </c>
      <c r="H321" s="8">
        <f>IF(IF(AI321="NA",AG321,AI321)&gt;Assumptions!$B$11,0,1)</f>
        <v>1</v>
      </c>
      <c r="I321" s="6">
        <f t="shared" si="31"/>
        <v>800</v>
      </c>
      <c r="J321" s="8">
        <f>IF(IF(AM321="NA",AK321,AM321)&gt;Assumptions!$B$11,0,1)</f>
        <v>1</v>
      </c>
      <c r="K321" s="6">
        <f t="shared" si="32"/>
        <v>1200</v>
      </c>
      <c r="L321" s="5">
        <f t="shared" si="33"/>
        <v>2</v>
      </c>
      <c r="M321" s="5">
        <v>0</v>
      </c>
      <c r="N321" s="34">
        <f t="shared" si="34"/>
        <v>0</v>
      </c>
      <c r="O321" s="10" t="s">
        <v>925</v>
      </c>
      <c r="Q321" s="5" t="s">
        <v>815</v>
      </c>
      <c r="R321" s="9">
        <v>7</v>
      </c>
      <c r="S321" s="9" t="s">
        <v>416</v>
      </c>
      <c r="T321" s="9" t="s">
        <v>57</v>
      </c>
      <c r="X321" s="9" t="s">
        <v>61</v>
      </c>
      <c r="Y321" s="14" t="s">
        <v>612</v>
      </c>
      <c r="Z321" s="7">
        <v>7245</v>
      </c>
      <c r="AA321" s="26">
        <f t="shared" si="36"/>
        <v>0</v>
      </c>
      <c r="AB321" s="5" t="s">
        <v>60</v>
      </c>
      <c r="AC321" s="5">
        <f>ROUNDUP(Z321*Assumptions!$B$13/Assumptions!$B$10,0)</f>
        <v>1</v>
      </c>
      <c r="AD321" s="6">
        <f>AC321*Assumptions!$B$9</f>
        <v>400</v>
      </c>
      <c r="AE321" s="5" t="s">
        <v>60</v>
      </c>
      <c r="AF321" s="6" t="s">
        <v>60</v>
      </c>
      <c r="AG321" s="5">
        <f>ROUNDUP(Z321*Assumptions!$B$15/Assumptions!$B$10,0)</f>
        <v>1</v>
      </c>
      <c r="AH321" s="6">
        <f>AG321*Assumptions!$B$9</f>
        <v>400</v>
      </c>
      <c r="AI321" s="5" t="s">
        <v>60</v>
      </c>
      <c r="AJ321" s="6" t="s">
        <v>60</v>
      </c>
      <c r="AK321" s="5">
        <f>ROUNDUP(Z321*Assumptions!$B$16/Assumptions!$B$10,0)</f>
        <v>1</v>
      </c>
      <c r="AL321" s="6">
        <f>AK321*Assumptions!$B$9</f>
        <v>400</v>
      </c>
      <c r="AM321" s="5" t="s">
        <v>60</v>
      </c>
      <c r="AN321" s="6" t="s">
        <v>60</v>
      </c>
      <c r="AQ321" s="5">
        <f t="shared" si="35"/>
        <v>1</v>
      </c>
      <c r="AR321" s="5">
        <f>IF(R321&gt;9,Assumptions!$B$18,0)</f>
        <v>0</v>
      </c>
      <c r="AS321" s="5">
        <f>IF(OR(T321="se",T321="s"),Assumptions!$B$19,0)</f>
        <v>0</v>
      </c>
      <c r="AT321" s="5">
        <f>IF(ISBLANK(V321),0,Assumptions!$B$20)</f>
        <v>0</v>
      </c>
      <c r="AU321" s="5">
        <f>IF(W321&gt;0,Assumptions!$B$21,0)</f>
        <v>0</v>
      </c>
      <c r="AV321" s="5">
        <f>IF(OR(COUNT(SEARCH({"ih","ie"},D321)),COUNT(SEARCH({"profile","income","lim","lico","mbm"},O321))),Assumptions!$B$22,0)</f>
        <v>1</v>
      </c>
      <c r="AW321" s="5">
        <f>IF(OR(COUNT(SEARCH({"hsc","ih","sdc"},D321)),COUNT(SEARCH({"profile","dwelling","housing","construction","rooms","owner","rent"},O321))),Assumptions!$B$23,0)</f>
        <v>0</v>
      </c>
      <c r="AX321" s="5">
        <f>IF(OR(COUNT(SEARCH({"ied","ic","evm"},D321)),COUNT(SEARCH({"profile","immigr","birth","visible","citizen","generation"},O321))),1,0)</f>
        <v>0</v>
      </c>
      <c r="AY321" s="5">
        <f>IF(OR(COUNT(SEARCH({"fh","fhm","ms"},D321)),COUNT(SEARCH({"profile","common-law","marital","family","parent","child","same sex","living alone","household size"},O321))),Assumptions!$B$25,0)</f>
        <v>0</v>
      </c>
      <c r="AZ321" s="5">
        <f>IF(OR(COUNT(SEARCH({"as"},D321)),COUNT(SEARCH({"profile","age","elderly","child","senior"},O321))),Assumptions!$B$26,0)</f>
        <v>1</v>
      </c>
    </row>
    <row r="322" spans="1:52" ht="50.1" customHeight="1" x14ac:dyDescent="0.2">
      <c r="A322" s="5">
        <v>336</v>
      </c>
      <c r="B322" s="5">
        <v>8</v>
      </c>
      <c r="C322" s="10" t="s">
        <v>51</v>
      </c>
      <c r="D322" s="10" t="s">
        <v>829</v>
      </c>
      <c r="E322" s="5" t="s">
        <v>816</v>
      </c>
      <c r="F322" s="8">
        <f>IF(IF(AE322="NA",AC322,AE322)&gt;Assumptions!$B$11,0,1)</f>
        <v>0</v>
      </c>
      <c r="G322" s="8">
        <f t="shared" si="37"/>
        <v>1</v>
      </c>
      <c r="H322" s="8">
        <f>IF(IF(AI322="NA",AG322,AI322)&gt;Assumptions!$B$11,0,1)</f>
        <v>1</v>
      </c>
      <c r="I322" s="6">
        <f t="shared" si="31"/>
        <v>800</v>
      </c>
      <c r="J322" s="8">
        <f>IF(IF(AM322="NA",AK322,AM322)&gt;Assumptions!$B$11,0,1)</f>
        <v>1</v>
      </c>
      <c r="K322" s="6">
        <f t="shared" si="32"/>
        <v>1200</v>
      </c>
      <c r="L322" s="5">
        <f t="shared" si="33"/>
        <v>1</v>
      </c>
      <c r="M322" s="5">
        <v>0</v>
      </c>
      <c r="N322" s="34">
        <f t="shared" si="34"/>
        <v>0</v>
      </c>
      <c r="O322" s="10" t="s">
        <v>926</v>
      </c>
      <c r="Q322" s="5" t="s">
        <v>816</v>
      </c>
      <c r="R322" s="9">
        <v>8</v>
      </c>
      <c r="S322" s="9" t="s">
        <v>416</v>
      </c>
      <c r="T322" s="9" t="s">
        <v>57</v>
      </c>
      <c r="X322" s="9" t="s">
        <v>61</v>
      </c>
      <c r="Y322" s="14" t="s">
        <v>950</v>
      </c>
      <c r="Z322" s="7">
        <v>25920</v>
      </c>
      <c r="AA322" s="26">
        <f t="shared" si="36"/>
        <v>0</v>
      </c>
      <c r="AB322" s="5" t="s">
        <v>60</v>
      </c>
      <c r="AC322" s="5">
        <f>ROUNDUP(Z322*Assumptions!$B$13/Assumptions!$B$10,0)</f>
        <v>3</v>
      </c>
      <c r="AD322" s="6">
        <f>AC322*Assumptions!$B$9</f>
        <v>1200</v>
      </c>
      <c r="AE322" s="5" t="s">
        <v>60</v>
      </c>
      <c r="AF322" s="6" t="s">
        <v>60</v>
      </c>
      <c r="AG322" s="5">
        <f>ROUNDUP(Z322*Assumptions!$B$15/Assumptions!$B$10,0)</f>
        <v>1</v>
      </c>
      <c r="AH322" s="6">
        <f>AG322*Assumptions!$B$9</f>
        <v>400</v>
      </c>
      <c r="AI322" s="5" t="s">
        <v>60</v>
      </c>
      <c r="AJ322" s="6" t="s">
        <v>60</v>
      </c>
      <c r="AK322" s="5">
        <f>ROUNDUP(Z322*Assumptions!$B$16/Assumptions!$B$10,0)</f>
        <v>1</v>
      </c>
      <c r="AL322" s="6">
        <f>AK322*Assumptions!$B$9</f>
        <v>400</v>
      </c>
      <c r="AM322" s="5" t="s">
        <v>60</v>
      </c>
      <c r="AN322" s="6" t="s">
        <v>60</v>
      </c>
      <c r="AQ322" s="5">
        <f t="shared" si="35"/>
        <v>1</v>
      </c>
      <c r="AR322" s="5">
        <f>IF(R322&gt;9,Assumptions!$B$18,0)</f>
        <v>0</v>
      </c>
      <c r="AS322" s="5">
        <f>IF(OR(T322="se",T322="s"),Assumptions!$B$19,0)</f>
        <v>0</v>
      </c>
      <c r="AT322" s="5">
        <f>IF(ISBLANK(V322),0,Assumptions!$B$20)</f>
        <v>0</v>
      </c>
      <c r="AU322" s="5">
        <f>IF(W322&gt;0,Assumptions!$B$21,0)</f>
        <v>0</v>
      </c>
      <c r="AV322" s="5">
        <f>IF(OR(COUNT(SEARCH({"ih","ie"},D322)),COUNT(SEARCH({"profile","income","lim","lico","mbm"},O322))),Assumptions!$B$22,0)</f>
        <v>1</v>
      </c>
      <c r="AW322" s="5">
        <f>IF(OR(COUNT(SEARCH({"hsc","ih","sdc"},D322)),COUNT(SEARCH({"profile","dwelling","housing","construction","rooms","owner","rent"},O322))),Assumptions!$B$23,0)</f>
        <v>0</v>
      </c>
      <c r="AX322" s="5">
        <f>IF(OR(COUNT(SEARCH({"ied","ic","evm"},D322)),COUNT(SEARCH({"profile","immigr","birth","visible","citizen","generation"},O322))),1,0)</f>
        <v>0</v>
      </c>
      <c r="AY322" s="5">
        <f>IF(OR(COUNT(SEARCH({"fh","fhm","ms"},D322)),COUNT(SEARCH({"profile","common-law","marital","family","parent","child","same sex","living alone","household size"},O322))),Assumptions!$B$25,0)</f>
        <v>0</v>
      </c>
      <c r="AZ322" s="5">
        <f>IF(OR(COUNT(SEARCH({"as"},D322)),COUNT(SEARCH({"profile","age","elderly","child","senior"},O322))),Assumptions!$B$26,0)</f>
        <v>0</v>
      </c>
    </row>
    <row r="323" spans="1:52" ht="50.1" customHeight="1" x14ac:dyDescent="0.2">
      <c r="A323" s="5">
        <v>337</v>
      </c>
      <c r="B323" s="5">
        <v>8</v>
      </c>
      <c r="C323" s="10" t="s">
        <v>51</v>
      </c>
      <c r="D323" s="10" t="s">
        <v>829</v>
      </c>
      <c r="E323" s="5" t="s">
        <v>817</v>
      </c>
      <c r="F323" s="8">
        <f>IF(IF(AE323="NA",AC323,AE323)&gt;Assumptions!$B$11,0,1)</f>
        <v>1</v>
      </c>
      <c r="G323" s="8">
        <f t="shared" si="37"/>
        <v>0</v>
      </c>
      <c r="H323" s="8">
        <f>IF(IF(AI323="NA",AG323,AI323)&gt;Assumptions!$B$11,0,1)</f>
        <v>1</v>
      </c>
      <c r="I323" s="6">
        <f t="shared" ref="I323:I358" si="38">SUM(IF(AF323="NA",(AD323*F323),(AF323*F323)),IF(AJ323="NA",(AH323*H323),(AJ323*H323)),(G323*AH323))</f>
        <v>800</v>
      </c>
      <c r="J323" s="8">
        <f>IF(IF(AM323="NA",AK323,AM323)&gt;Assumptions!$B$11,0,1)</f>
        <v>1</v>
      </c>
      <c r="K323" s="6">
        <f t="shared" ref="K323:K358" si="39">SUM(IF(AF323="NA",(AD323*F323),(AF323*F323)),IF(AJ323="NA",(AH323*H323),(AJ323*H323)),IF(AN323="NA",(AL323*J323),(AN323*J323)),(G323*AH323))</f>
        <v>1200</v>
      </c>
      <c r="L323" s="5">
        <f t="shared" si="33"/>
        <v>2</v>
      </c>
      <c r="M323" s="5">
        <v>0</v>
      </c>
      <c r="N323" s="34">
        <f t="shared" si="34"/>
        <v>0</v>
      </c>
      <c r="O323" s="10" t="s">
        <v>927</v>
      </c>
      <c r="Q323" s="5" t="s">
        <v>817</v>
      </c>
      <c r="R323" s="9">
        <v>4</v>
      </c>
      <c r="S323" s="9" t="s">
        <v>416</v>
      </c>
      <c r="T323" s="9" t="s">
        <v>57</v>
      </c>
      <c r="X323" s="9" t="s">
        <v>61</v>
      </c>
      <c r="Y323" s="14" t="s">
        <v>612</v>
      </c>
      <c r="Z323" s="7">
        <v>150</v>
      </c>
      <c r="AA323" s="26">
        <f t="shared" si="36"/>
        <v>0</v>
      </c>
      <c r="AB323" s="5" t="s">
        <v>60</v>
      </c>
      <c r="AC323" s="5">
        <f>ROUNDUP(Z323*Assumptions!$B$13/Assumptions!$B$10,0)</f>
        <v>1</v>
      </c>
      <c r="AD323" s="6">
        <f>AC323*Assumptions!$B$9</f>
        <v>400</v>
      </c>
      <c r="AE323" s="5" t="s">
        <v>60</v>
      </c>
      <c r="AF323" s="6" t="s">
        <v>60</v>
      </c>
      <c r="AG323" s="5">
        <f>ROUNDUP(Z323*Assumptions!$B$15/Assumptions!$B$10,0)</f>
        <v>1</v>
      </c>
      <c r="AH323" s="6">
        <f>AG323*Assumptions!$B$9</f>
        <v>400</v>
      </c>
      <c r="AI323" s="5" t="s">
        <v>60</v>
      </c>
      <c r="AJ323" s="6" t="s">
        <v>60</v>
      </c>
      <c r="AK323" s="5">
        <f>ROUNDUP(Z323*Assumptions!$B$16/Assumptions!$B$10,0)</f>
        <v>1</v>
      </c>
      <c r="AL323" s="6">
        <f>AK323*Assumptions!$B$9</f>
        <v>400</v>
      </c>
      <c r="AM323" s="5" t="s">
        <v>60</v>
      </c>
      <c r="AN323" s="6" t="s">
        <v>60</v>
      </c>
      <c r="AQ323" s="5">
        <f t="shared" si="35"/>
        <v>1</v>
      </c>
      <c r="AR323" s="5">
        <f>IF(R323&gt;9,Assumptions!$B$18,0)</f>
        <v>0</v>
      </c>
      <c r="AS323" s="5">
        <f>IF(OR(T323="se",T323="s"),Assumptions!$B$19,0)</f>
        <v>0</v>
      </c>
      <c r="AT323" s="5">
        <f>IF(ISBLANK(V323),0,Assumptions!$B$20)</f>
        <v>0</v>
      </c>
      <c r="AU323" s="5">
        <f>IF(W323&gt;0,Assumptions!$B$21,0)</f>
        <v>0</v>
      </c>
      <c r="AV323" s="5">
        <f>IF(OR(COUNT(SEARCH({"ih","ie"},D323)),COUNT(SEARCH({"profile","income","lim","lico","mbm"},O323))),Assumptions!$B$22,0)</f>
        <v>1</v>
      </c>
      <c r="AW323" s="5">
        <f>IF(OR(COUNT(SEARCH({"hsc","ih","sdc"},D323)),COUNT(SEARCH({"profile","dwelling","housing","construction","rooms","owner","rent"},O323))),Assumptions!$B$23,0)</f>
        <v>0</v>
      </c>
      <c r="AX323" s="5">
        <f>IF(OR(COUNT(SEARCH({"ied","ic","evm"},D323)),COUNT(SEARCH({"profile","immigr","birth","visible","citizen","generation"},O323))),1,0)</f>
        <v>0</v>
      </c>
      <c r="AY323" s="5">
        <f>IF(OR(COUNT(SEARCH({"fh","fhm","ms"},D323)),COUNT(SEARCH({"profile","common-law","marital","family","parent","child","same sex","living alone","household size"},O323))),Assumptions!$B$25,0)</f>
        <v>0</v>
      </c>
      <c r="AZ323" s="5">
        <f>IF(OR(COUNT(SEARCH({"as"},D323)),COUNT(SEARCH({"profile","age","elderly","child","senior"},O323))),Assumptions!$B$26,0)</f>
        <v>1</v>
      </c>
    </row>
    <row r="324" spans="1:52" ht="50.1" customHeight="1" x14ac:dyDescent="0.2">
      <c r="A324" s="5">
        <v>376</v>
      </c>
      <c r="B324" s="5">
        <v>8</v>
      </c>
      <c r="C324" s="10" t="s">
        <v>51</v>
      </c>
      <c r="D324" s="10" t="s">
        <v>821</v>
      </c>
      <c r="E324" s="5" t="s">
        <v>1256</v>
      </c>
      <c r="F324" s="8">
        <f>IF(IF(AE324="NA",AC324,AE324)&gt;Assumptions!$B$11,0,1)</f>
        <v>1</v>
      </c>
      <c r="G324" s="8">
        <f t="shared" si="37"/>
        <v>0</v>
      </c>
      <c r="H324" s="8">
        <f>IF(IF(AI324="NA",AG324,AI324)&gt;Assumptions!$B$11,0,1)</f>
        <v>1</v>
      </c>
      <c r="I324" s="6">
        <f t="shared" si="38"/>
        <v>800</v>
      </c>
      <c r="J324" s="8">
        <f>IF(IF(AM324="NA",AK324,AM324)&gt;Assumptions!$B$11,0,1)</f>
        <v>1</v>
      </c>
      <c r="K324" s="6">
        <f t="shared" si="39"/>
        <v>1200</v>
      </c>
      <c r="L324" s="5">
        <f t="shared" si="33"/>
        <v>0</v>
      </c>
      <c r="M324" s="5">
        <v>0</v>
      </c>
      <c r="N324" s="34">
        <f t="shared" si="34"/>
        <v>0</v>
      </c>
      <c r="O324" s="10" t="s">
        <v>1258</v>
      </c>
      <c r="Q324" s="5" t="s">
        <v>1256</v>
      </c>
      <c r="R324" s="9">
        <v>86</v>
      </c>
      <c r="S324" s="9" t="s">
        <v>284</v>
      </c>
      <c r="T324" s="9" t="s">
        <v>283</v>
      </c>
      <c r="U324" s="9">
        <v>343</v>
      </c>
      <c r="V324" s="9" t="s">
        <v>959</v>
      </c>
      <c r="X324" s="9" t="s">
        <v>61</v>
      </c>
      <c r="Y324" s="14" t="s">
        <v>1244</v>
      </c>
      <c r="Z324" s="7">
        <v>252</v>
      </c>
      <c r="AB324" s="5" t="s">
        <v>60</v>
      </c>
      <c r="AC324" s="5">
        <f>ROUNDUP(Z324*Assumptions!$B$13/Assumptions!$B$10,0)</f>
        <v>1</v>
      </c>
      <c r="AD324" s="6">
        <f>AC324*Assumptions!$B$9</f>
        <v>400</v>
      </c>
      <c r="AE324" s="5" t="s">
        <v>60</v>
      </c>
      <c r="AF324" s="6" t="s">
        <v>60</v>
      </c>
      <c r="AG324" s="5">
        <f>ROUNDUP(Z324*Assumptions!$B$15/Assumptions!$B$10,0)</f>
        <v>1</v>
      </c>
      <c r="AH324" s="6">
        <f>AG324*Assumptions!$B$9</f>
        <v>400</v>
      </c>
      <c r="AI324" s="5" t="s">
        <v>60</v>
      </c>
      <c r="AJ324" s="6" t="s">
        <v>60</v>
      </c>
      <c r="AK324" s="5">
        <f>ROUNDUP(Z324*Assumptions!$B$16/Assumptions!$B$10,0)</f>
        <v>1</v>
      </c>
      <c r="AL324" s="6">
        <f>AK324*Assumptions!$B$9</f>
        <v>400</v>
      </c>
      <c r="AM324" s="5" t="s">
        <v>60</v>
      </c>
      <c r="AN324" s="6" t="s">
        <v>60</v>
      </c>
      <c r="AQ324" s="5">
        <f t="shared" si="35"/>
        <v>0</v>
      </c>
      <c r="AR324" s="5">
        <f>IF(R324&gt;9,Assumptions!$B$18,0)</f>
        <v>1</v>
      </c>
      <c r="AS324" s="5">
        <f>IF(OR(T324="se",T324="s"),Assumptions!$B$19,0)</f>
        <v>1</v>
      </c>
      <c r="AT324" s="5">
        <f>IF(ISBLANK(V324),0,Assumptions!$B$20)</f>
        <v>1</v>
      </c>
      <c r="AU324" s="5">
        <f>IF(W324&gt;0,Assumptions!$B$21,0)</f>
        <v>0</v>
      </c>
      <c r="AV324" s="5">
        <f>IF(OR(COUNT(SEARCH({"ih","ie"},D324)),COUNT(SEARCH({"profile","income","lim","lico","mbm"},O324))),Assumptions!$B$22,0)</f>
        <v>0</v>
      </c>
      <c r="AW324" s="5">
        <f>IF(OR(COUNT(SEARCH({"hsc","ih","sdc"},D324)),COUNT(SEARCH({"profile","dwelling","housing","construction","rooms","owner","rent"},O324))),Assumptions!$B$23,0)</f>
        <v>0</v>
      </c>
      <c r="AX324" s="5">
        <f>IF(OR(COUNT(SEARCH({"ied","ic","evm"},D324)),COUNT(SEARCH({"profile","immigr","birth","visible","citizen","generation"},O324))),1,0)</f>
        <v>0</v>
      </c>
      <c r="AY324" s="5">
        <f>IF(OR(COUNT(SEARCH({"fh","fhm","ms"},D324)),COUNT(SEARCH({"profile","common-law","marital","family","parent","child","same sex","living alone","household size"},O324))),Assumptions!$B$25,0)</f>
        <v>1</v>
      </c>
      <c r="AZ324" s="5">
        <f>IF(OR(COUNT(SEARCH({"as"},D324)),COUNT(SEARCH({"profile","age","elderly","child","senior"},O324))),Assumptions!$B$26,0)</f>
        <v>1</v>
      </c>
    </row>
    <row r="325" spans="1:52" ht="50.1" customHeight="1" x14ac:dyDescent="0.2">
      <c r="A325" s="5">
        <v>342</v>
      </c>
      <c r="B325" s="5">
        <v>9</v>
      </c>
      <c r="C325" s="10" t="s">
        <v>51</v>
      </c>
      <c r="D325" s="10" t="s">
        <v>1001</v>
      </c>
      <c r="E325" s="5" t="s">
        <v>1220</v>
      </c>
      <c r="F325" s="8">
        <f>IF(IF(AE325="NA",AC325,AE325)&gt;Assumptions!$B$11,0,1)</f>
        <v>1</v>
      </c>
      <c r="G325" s="8">
        <f t="shared" si="37"/>
        <v>0</v>
      </c>
      <c r="H325" s="8">
        <f>IF(IF(AI325="NA",AG325,AI325)&gt;Assumptions!$B$11,0,1)</f>
        <v>1</v>
      </c>
      <c r="I325" s="6">
        <f t="shared" si="38"/>
        <v>472.42</v>
      </c>
      <c r="J325" s="8">
        <f>IF(IF(AM325="NA",AK325,AM325)&gt;Assumptions!$B$11,0,1)</f>
        <v>1</v>
      </c>
      <c r="K325" s="6">
        <f t="shared" si="39"/>
        <v>872.42000000000007</v>
      </c>
      <c r="L325" s="5">
        <f t="shared" ref="L325:L360" si="40">SUM(AR325:AZ325)*AQ325</f>
        <v>3</v>
      </c>
      <c r="M325" s="5">
        <v>1</v>
      </c>
      <c r="N325" s="34">
        <f t="shared" ref="N325:N360" si="41">IF(AND(ISBLANK(U325),OR(M325=1,L325&gt;$L$1-1,NOT(ISBLANK(W325)))),1,0)</f>
        <v>1</v>
      </c>
      <c r="O325" s="10" t="s">
        <v>1153</v>
      </c>
      <c r="P325" s="10" t="s">
        <v>1154</v>
      </c>
      <c r="Q325" s="24" t="s">
        <v>737</v>
      </c>
      <c r="R325" s="9">
        <v>3</v>
      </c>
      <c r="S325" s="9" t="s">
        <v>57</v>
      </c>
      <c r="T325" s="9" t="s">
        <v>284</v>
      </c>
      <c r="X325" s="9" t="s">
        <v>61</v>
      </c>
      <c r="Y325" s="14" t="s">
        <v>1243</v>
      </c>
      <c r="Z325" s="7">
        <v>108</v>
      </c>
      <c r="AB325" s="5" t="s">
        <v>286</v>
      </c>
      <c r="AC325" s="5">
        <f>ROUNDUP(Z325*Assumptions!$B$13/Assumptions!$B$10,0)</f>
        <v>1</v>
      </c>
      <c r="AD325" s="6">
        <f>AC325*Assumptions!$B$9</f>
        <v>400</v>
      </c>
      <c r="AE325" s="5">
        <v>1</v>
      </c>
      <c r="AF325" s="6">
        <v>236.21</v>
      </c>
      <c r="AG325" s="5">
        <f>ROUNDUP(Z325*Assumptions!$B$15/Assumptions!$B$10,0)</f>
        <v>1</v>
      </c>
      <c r="AH325" s="6">
        <f>AG325*Assumptions!$B$9</f>
        <v>400</v>
      </c>
      <c r="AI325" s="5">
        <v>1</v>
      </c>
      <c r="AJ325" s="6">
        <v>236.21</v>
      </c>
      <c r="AK325" s="5">
        <f>ROUNDUP(Z325*Assumptions!$B$16/Assumptions!$B$10,0)</f>
        <v>1</v>
      </c>
      <c r="AL325" s="6">
        <f>AK325*Assumptions!$B$9</f>
        <v>400</v>
      </c>
      <c r="AM325" s="5" t="s">
        <v>60</v>
      </c>
      <c r="AN325" s="6" t="s">
        <v>60</v>
      </c>
      <c r="AQ325" s="5">
        <f t="shared" ref="AQ325:AQ360" si="42">IF(ISBLANK(U325),1,0)</f>
        <v>1</v>
      </c>
      <c r="AR325" s="5">
        <f>IF(R325&gt;9,Assumptions!$B$18,0)</f>
        <v>0</v>
      </c>
      <c r="AS325" s="5">
        <f>IF(OR(T325="se",T325="s"),Assumptions!$B$19,0)</f>
        <v>0</v>
      </c>
      <c r="AT325" s="5">
        <f>IF(ISBLANK(V325),0,Assumptions!$B$20)</f>
        <v>0</v>
      </c>
      <c r="AU325" s="5">
        <f>IF(W325&gt;0,Assumptions!$B$21,0)</f>
        <v>0</v>
      </c>
      <c r="AV325" s="5">
        <f>IF(OR(COUNT(SEARCH({"ih","ie"},D325)),COUNT(SEARCH({"profile","income","lim","lico","mbm"},O325))),Assumptions!$B$22,0)</f>
        <v>0</v>
      </c>
      <c r="AW325" s="5">
        <f>IF(OR(COUNT(SEARCH({"hsc","ih","sdc"},D325)),COUNT(SEARCH({"profile","dwelling","housing","construction","rooms","owner","rent"},O325))),Assumptions!$B$23,0)</f>
        <v>1</v>
      </c>
      <c r="AX325" s="5">
        <f>IF(OR(COUNT(SEARCH({"ied","ic","evm"},D325)),COUNT(SEARCH({"profile","immigr","birth","visible","citizen","generation"},O325))),1,0)</f>
        <v>0</v>
      </c>
      <c r="AY325" s="5">
        <f>IF(OR(COUNT(SEARCH({"fh","fhm","ms"},D325)),COUNT(SEARCH({"profile","common-law","marital","family","parent","child","same sex","living alone","household size"},O325))),Assumptions!$B$25,0)</f>
        <v>1</v>
      </c>
      <c r="AZ325" s="5">
        <f>IF(OR(COUNT(SEARCH({"as"},D325)),COUNT(SEARCH({"profile","age","elderly","child","senior"},O325))),Assumptions!$B$26,0)</f>
        <v>1</v>
      </c>
    </row>
    <row r="326" spans="1:52" ht="50.1" customHeight="1" x14ac:dyDescent="0.2">
      <c r="A326" s="5">
        <v>343</v>
      </c>
      <c r="B326" s="5">
        <v>9</v>
      </c>
      <c r="C326" s="10" t="s">
        <v>51</v>
      </c>
      <c r="D326" s="10" t="s">
        <v>1001</v>
      </c>
      <c r="E326" s="5" t="s">
        <v>1270</v>
      </c>
      <c r="F326" s="8">
        <f>IF(IF(AE326="NA",AC326,AE326)&gt;Assumptions!$B$11,0,1)</f>
        <v>1</v>
      </c>
      <c r="G326" s="8">
        <f t="shared" si="37"/>
        <v>0</v>
      </c>
      <c r="H326" s="8">
        <f>IF(IF(AI326="NA",AG326,AI326)&gt;Assumptions!$B$11,0,1)</f>
        <v>1</v>
      </c>
      <c r="I326" s="6">
        <f t="shared" si="38"/>
        <v>236.21</v>
      </c>
      <c r="J326" s="8">
        <f>IF(IF(AM326="NA",AK326,AM326)&gt;Assumptions!$B$11,0,1)</f>
        <v>1</v>
      </c>
      <c r="K326" s="6">
        <f t="shared" si="39"/>
        <v>636.21</v>
      </c>
      <c r="L326" s="5">
        <f t="shared" si="40"/>
        <v>4</v>
      </c>
      <c r="M326" s="5">
        <v>1</v>
      </c>
      <c r="N326" s="34">
        <f t="shared" si="41"/>
        <v>1</v>
      </c>
      <c r="O326" s="10" t="s">
        <v>1155</v>
      </c>
      <c r="P326" s="10" t="s">
        <v>1156</v>
      </c>
      <c r="Q326" s="24" t="s">
        <v>1256</v>
      </c>
      <c r="R326" s="9">
        <v>86</v>
      </c>
      <c r="S326" s="9" t="s">
        <v>57</v>
      </c>
      <c r="T326" s="9" t="s">
        <v>285</v>
      </c>
      <c r="X326" s="9" t="s">
        <v>61</v>
      </c>
      <c r="Y326" s="14" t="s">
        <v>1244</v>
      </c>
      <c r="Z326" s="7">
        <v>273</v>
      </c>
      <c r="AB326" s="5" t="s">
        <v>288</v>
      </c>
      <c r="AC326" s="5">
        <f>ROUNDUP(Z326*Assumptions!$B$13/Assumptions!$B$10,0)</f>
        <v>1</v>
      </c>
      <c r="AD326" s="6">
        <f>AC326*Assumptions!$B$9</f>
        <v>400</v>
      </c>
      <c r="AE326" s="5">
        <v>1</v>
      </c>
      <c r="AF326" s="6">
        <v>236.21</v>
      </c>
      <c r="AG326" s="5">
        <f>ROUNDUP(Z326*Assumptions!$B$15/Assumptions!$B$10,0)</f>
        <v>1</v>
      </c>
      <c r="AH326" s="6">
        <f>AG326*Assumptions!$B$9</f>
        <v>400</v>
      </c>
      <c r="AI326" s="5">
        <v>1</v>
      </c>
      <c r="AJ326" s="6">
        <v>0</v>
      </c>
      <c r="AK326" s="5">
        <f>ROUNDUP(Z326*Assumptions!$B$16/Assumptions!$B$10,0)</f>
        <v>1</v>
      </c>
      <c r="AL326" s="6">
        <f>AK326*Assumptions!$B$9</f>
        <v>400</v>
      </c>
      <c r="AM326" s="5" t="s">
        <v>60</v>
      </c>
      <c r="AN326" s="6" t="s">
        <v>60</v>
      </c>
      <c r="AQ326" s="5">
        <f t="shared" si="42"/>
        <v>1</v>
      </c>
      <c r="AR326" s="5">
        <f>IF(R326&gt;9,Assumptions!$B$18,0)</f>
        <v>1</v>
      </c>
      <c r="AS326" s="5">
        <f>IF(OR(T326="se",T326="s"),Assumptions!$B$19,0)</f>
        <v>1</v>
      </c>
      <c r="AT326" s="5">
        <f>IF(ISBLANK(V326),0,Assumptions!$B$20)</f>
        <v>0</v>
      </c>
      <c r="AU326" s="5">
        <f>IF(W326&gt;0,Assumptions!$B$21,0)</f>
        <v>0</v>
      </c>
      <c r="AV326" s="5">
        <f>IF(OR(COUNT(SEARCH({"ih","ie"},D326)),COUNT(SEARCH({"profile","income","lim","lico","mbm"},O326))),Assumptions!$B$22,0)</f>
        <v>0</v>
      </c>
      <c r="AW326" s="5">
        <f>IF(OR(COUNT(SEARCH({"hsc","ih","sdc"},D326)),COUNT(SEARCH({"profile","dwelling","housing","construction","rooms","owner","rent"},O326))),Assumptions!$B$23,0)</f>
        <v>0</v>
      </c>
      <c r="AX326" s="5">
        <f>IF(OR(COUNT(SEARCH({"ied","ic","evm"},D326)),COUNT(SEARCH({"profile","immigr","birth","visible","citizen","generation"},O326))),1,0)</f>
        <v>0</v>
      </c>
      <c r="AY326" s="5">
        <f>IF(OR(COUNT(SEARCH({"fh","fhm","ms"},D326)),COUNT(SEARCH({"profile","common-law","marital","family","parent","child","same sex","living alone","household size"},O326))),Assumptions!$B$25,0)</f>
        <v>1</v>
      </c>
      <c r="AZ326" s="5">
        <f>IF(OR(COUNT(SEARCH({"as"},D326)),COUNT(SEARCH({"profile","age","elderly","child","senior"},O326))),Assumptions!$B$26,0)</f>
        <v>1</v>
      </c>
    </row>
    <row r="327" spans="1:52" ht="50.1" customHeight="1" x14ac:dyDescent="0.2">
      <c r="A327" s="5">
        <v>344</v>
      </c>
      <c r="B327" s="5">
        <v>9</v>
      </c>
      <c r="C327" s="10" t="s">
        <v>51</v>
      </c>
      <c r="D327" s="10" t="s">
        <v>1001</v>
      </c>
      <c r="E327" s="5" t="s">
        <v>1269</v>
      </c>
      <c r="F327" s="8">
        <f>IF(IF(AE327="NA",AC327,AE327)&gt;Assumptions!$B$11,0,1)</f>
        <v>1</v>
      </c>
      <c r="G327" s="8">
        <f t="shared" si="37"/>
        <v>0</v>
      </c>
      <c r="H327" s="8">
        <f>IF(IF(AI327="NA",AG327,AI327)&gt;Assumptions!$B$11,0,1)</f>
        <v>1</v>
      </c>
      <c r="I327" s="6">
        <f t="shared" si="38"/>
        <v>0</v>
      </c>
      <c r="J327" s="8">
        <f>IF(IF(AM327="NA",AK327,AM327)&gt;Assumptions!$B$11,0,1)</f>
        <v>1</v>
      </c>
      <c r="K327" s="6">
        <f t="shared" si="39"/>
        <v>400</v>
      </c>
      <c r="L327" s="5">
        <f t="shared" si="40"/>
        <v>4</v>
      </c>
      <c r="M327" s="5">
        <v>0</v>
      </c>
      <c r="N327" s="34">
        <f t="shared" si="41"/>
        <v>1</v>
      </c>
      <c r="O327" s="10" t="s">
        <v>1157</v>
      </c>
      <c r="P327" s="10" t="s">
        <v>1158</v>
      </c>
      <c r="Q327" s="24" t="s">
        <v>527</v>
      </c>
      <c r="R327" s="9">
        <v>54</v>
      </c>
      <c r="S327" s="9" t="s">
        <v>57</v>
      </c>
      <c r="T327" s="9" t="s">
        <v>285</v>
      </c>
      <c r="X327" s="9" t="s">
        <v>61</v>
      </c>
      <c r="Y327" s="14" t="s">
        <v>605</v>
      </c>
      <c r="Z327" s="7">
        <v>105</v>
      </c>
      <c r="AB327" s="5" t="s">
        <v>1260</v>
      </c>
      <c r="AC327" s="5">
        <f>ROUNDUP(Z327*Assumptions!$B$13/Assumptions!$B$10,0)</f>
        <v>1</v>
      </c>
      <c r="AD327" s="6">
        <f>AC327*Assumptions!$B$9</f>
        <v>400</v>
      </c>
      <c r="AE327" s="5">
        <v>1</v>
      </c>
      <c r="AF327" s="6">
        <v>0</v>
      </c>
      <c r="AG327" s="5">
        <f>ROUNDUP(Z327*Assumptions!$B$15/Assumptions!$B$10,0)</f>
        <v>1</v>
      </c>
      <c r="AH327" s="6">
        <f>AG327*Assumptions!$B$9</f>
        <v>400</v>
      </c>
      <c r="AI327" s="5">
        <v>1</v>
      </c>
      <c r="AJ327" s="6">
        <v>0</v>
      </c>
      <c r="AK327" s="5">
        <f>ROUNDUP(Z327*Assumptions!$B$16/Assumptions!$B$10,0)</f>
        <v>1</v>
      </c>
      <c r="AL327" s="6">
        <f>AK327*Assumptions!$B$9</f>
        <v>400</v>
      </c>
      <c r="AM327" s="5" t="s">
        <v>60</v>
      </c>
      <c r="AN327" s="6" t="s">
        <v>60</v>
      </c>
      <c r="AQ327" s="5">
        <f t="shared" si="42"/>
        <v>1</v>
      </c>
      <c r="AR327" s="5">
        <f>IF(R327&gt;9,Assumptions!$B$18,0)</f>
        <v>1</v>
      </c>
      <c r="AS327" s="5">
        <f>IF(OR(T327="se",T327="s"),Assumptions!$B$19,0)</f>
        <v>1</v>
      </c>
      <c r="AT327" s="5">
        <f>IF(ISBLANK(V327),0,Assumptions!$B$20)</f>
        <v>0</v>
      </c>
      <c r="AU327" s="5">
        <f>IF(W327&gt;0,Assumptions!$B$21,0)</f>
        <v>0</v>
      </c>
      <c r="AV327" s="5">
        <f>IF(OR(COUNT(SEARCH({"ih","ie"},D327)),COUNT(SEARCH({"profile","income","lim","lico","mbm"},O327))),Assumptions!$B$22,0)</f>
        <v>0</v>
      </c>
      <c r="AW327" s="5">
        <f>IF(OR(COUNT(SEARCH({"hsc","ih","sdc"},D327)),COUNT(SEARCH({"profile","dwelling","housing","construction","rooms","owner","rent"},O327))),Assumptions!$B$23,0)</f>
        <v>0</v>
      </c>
      <c r="AX327" s="5">
        <f>IF(OR(COUNT(SEARCH({"ied","ic","evm"},D327)),COUNT(SEARCH({"profile","immigr","birth","visible","citizen","generation"},O327))),1,0)</f>
        <v>0</v>
      </c>
      <c r="AY327" s="5">
        <f>IF(OR(COUNT(SEARCH({"fh","fhm","ms"},D327)),COUNT(SEARCH({"profile","common-law","marital","family","parent","child","same sex","living alone","household size"},O327))),Assumptions!$B$25,0)</f>
        <v>1</v>
      </c>
      <c r="AZ327" s="5">
        <f>IF(OR(COUNT(SEARCH({"as"},D327)),COUNT(SEARCH({"profile","age","elderly","child","senior"},O327))),Assumptions!$B$26,0)</f>
        <v>1</v>
      </c>
    </row>
    <row r="328" spans="1:52" ht="50.1" customHeight="1" x14ac:dyDescent="0.2">
      <c r="A328" s="5">
        <v>345</v>
      </c>
      <c r="B328" s="5">
        <v>9</v>
      </c>
      <c r="C328" s="10" t="s">
        <v>51</v>
      </c>
      <c r="D328" s="10" t="s">
        <v>1001</v>
      </c>
      <c r="E328" s="5" t="s">
        <v>1268</v>
      </c>
      <c r="F328" s="8">
        <f>IF(IF(AE328="NA",AC328,AE328)&gt;Assumptions!$B$11,0,1)</f>
        <v>1</v>
      </c>
      <c r="G328" s="8">
        <f t="shared" si="37"/>
        <v>0</v>
      </c>
      <c r="H328" s="8">
        <f>IF(IF(AI328="NA",AG328,AI328)&gt;Assumptions!$B$11,0,1)</f>
        <v>1</v>
      </c>
      <c r="I328" s="6">
        <f t="shared" si="38"/>
        <v>236.21</v>
      </c>
      <c r="J328" s="8">
        <f>IF(IF(AM328="NA",AK328,AM328)&gt;Assumptions!$B$11,0,1)</f>
        <v>1</v>
      </c>
      <c r="K328" s="6">
        <f t="shared" si="39"/>
        <v>636.21</v>
      </c>
      <c r="L328" s="5">
        <f t="shared" si="40"/>
        <v>3</v>
      </c>
      <c r="M328" s="5">
        <v>1</v>
      </c>
      <c r="N328" s="34">
        <f t="shared" si="41"/>
        <v>1</v>
      </c>
      <c r="O328" s="10" t="s">
        <v>1159</v>
      </c>
      <c r="P328" s="10" t="s">
        <v>1160</v>
      </c>
      <c r="Q328" s="24" t="s">
        <v>1257</v>
      </c>
      <c r="R328" s="9">
        <v>19</v>
      </c>
      <c r="S328" s="9" t="s">
        <v>57</v>
      </c>
      <c r="T328" s="9" t="s">
        <v>284</v>
      </c>
      <c r="X328" s="9" t="s">
        <v>61</v>
      </c>
      <c r="Y328" s="14" t="s">
        <v>58</v>
      </c>
      <c r="Z328" s="7">
        <v>378</v>
      </c>
      <c r="AB328" s="5" t="s">
        <v>288</v>
      </c>
      <c r="AC328" s="5">
        <f>ROUNDUP(Z328*Assumptions!$B$13/Assumptions!$B$10,0)</f>
        <v>1</v>
      </c>
      <c r="AD328" s="6">
        <f>AC328*Assumptions!$B$9</f>
        <v>400</v>
      </c>
      <c r="AE328" s="5">
        <v>1</v>
      </c>
      <c r="AF328" s="6">
        <v>236.21</v>
      </c>
      <c r="AG328" s="5">
        <f>ROUNDUP(Z328*Assumptions!$B$15/Assumptions!$B$10,0)</f>
        <v>1</v>
      </c>
      <c r="AH328" s="6">
        <f>AG328*Assumptions!$B$9</f>
        <v>400</v>
      </c>
      <c r="AI328" s="5">
        <v>1</v>
      </c>
      <c r="AJ328" s="6">
        <v>0</v>
      </c>
      <c r="AK328" s="5">
        <f>ROUNDUP(Z328*Assumptions!$B$16/Assumptions!$B$10,0)</f>
        <v>1</v>
      </c>
      <c r="AL328" s="6">
        <f>AK328*Assumptions!$B$9</f>
        <v>400</v>
      </c>
      <c r="AM328" s="5" t="s">
        <v>60</v>
      </c>
      <c r="AN328" s="6" t="s">
        <v>60</v>
      </c>
      <c r="AQ328" s="5">
        <f t="shared" si="42"/>
        <v>1</v>
      </c>
      <c r="AR328" s="5">
        <f>IF(R328&gt;9,Assumptions!$B$18,0)</f>
        <v>1</v>
      </c>
      <c r="AS328" s="5">
        <f>IF(OR(T328="se",T328="s"),Assumptions!$B$19,0)</f>
        <v>0</v>
      </c>
      <c r="AT328" s="5">
        <f>IF(ISBLANK(V328),0,Assumptions!$B$20)</f>
        <v>0</v>
      </c>
      <c r="AU328" s="5">
        <f>IF(W328&gt;0,Assumptions!$B$21,0)</f>
        <v>0</v>
      </c>
      <c r="AV328" s="5">
        <f>IF(OR(COUNT(SEARCH({"ih","ie"},D328)),COUNT(SEARCH({"profile","income","lim","lico","mbm"},O328))),Assumptions!$B$22,0)</f>
        <v>0</v>
      </c>
      <c r="AW328" s="5">
        <f>IF(OR(COUNT(SEARCH({"hsc","ih","sdc"},D328)),COUNT(SEARCH({"profile","dwelling","housing","construction","rooms","owner","rent"},O328))),Assumptions!$B$23,0)</f>
        <v>0</v>
      </c>
      <c r="AX328" s="5">
        <f>IF(OR(COUNT(SEARCH({"ied","ic","evm"},D328)),COUNT(SEARCH({"profile","immigr","birth","visible","citizen","generation"},O328))),1,0)</f>
        <v>0</v>
      </c>
      <c r="AY328" s="5">
        <f>IF(OR(COUNT(SEARCH({"fh","fhm","ms"},D328)),COUNT(SEARCH({"profile","common-law","marital","family","parent","child","same sex","living alone","household size"},O328))),Assumptions!$B$25,0)</f>
        <v>1</v>
      </c>
      <c r="AZ328" s="5">
        <f>IF(OR(COUNT(SEARCH({"as"},D328)),COUNT(SEARCH({"profile","age","elderly","child","senior"},O328))),Assumptions!$B$26,0)</f>
        <v>1</v>
      </c>
    </row>
    <row r="329" spans="1:52" ht="50.1" customHeight="1" x14ac:dyDescent="0.2">
      <c r="A329" s="5">
        <v>346</v>
      </c>
      <c r="B329" s="5">
        <v>9</v>
      </c>
      <c r="C329" s="10" t="s">
        <v>51</v>
      </c>
      <c r="D329" s="10" t="s">
        <v>1001</v>
      </c>
      <c r="E329" s="5" t="s">
        <v>1221</v>
      </c>
      <c r="F329" s="8">
        <f>IF(IF(AE329="NA",AC329,AE329)&gt;Assumptions!$B$11,0,1)</f>
        <v>1</v>
      </c>
      <c r="G329" s="8">
        <f t="shared" si="37"/>
        <v>0</v>
      </c>
      <c r="H329" s="8">
        <f>IF(IF(AI329="NA",AG329,AI329)&gt;Assumptions!$B$11,0,1)</f>
        <v>1</v>
      </c>
      <c r="I329" s="6">
        <f t="shared" si="38"/>
        <v>800</v>
      </c>
      <c r="J329" s="8">
        <f>IF(IF(AM329="NA",AK329,AM329)&gt;Assumptions!$B$11,0,1)</f>
        <v>1</v>
      </c>
      <c r="K329" s="6">
        <f t="shared" si="39"/>
        <v>1200</v>
      </c>
      <c r="L329" s="5">
        <f t="shared" si="40"/>
        <v>2</v>
      </c>
      <c r="M329" s="5">
        <v>0</v>
      </c>
      <c r="N329" s="34">
        <f t="shared" si="41"/>
        <v>0</v>
      </c>
      <c r="O329" s="10" t="s">
        <v>1161</v>
      </c>
      <c r="P329" s="10" t="s">
        <v>1162</v>
      </c>
      <c r="Q329" s="24"/>
      <c r="R329" s="9">
        <v>-99</v>
      </c>
      <c r="S329" s="9" t="s">
        <v>57</v>
      </c>
      <c r="X329" s="9" t="s">
        <v>61</v>
      </c>
      <c r="Y329" s="14" t="s">
        <v>1245</v>
      </c>
      <c r="Z329" s="7">
        <v>75</v>
      </c>
      <c r="AB329" s="5" t="s">
        <v>290</v>
      </c>
      <c r="AC329" s="5">
        <f>ROUNDUP(Z329*Assumptions!$B$13/Assumptions!$B$10,0)</f>
        <v>1</v>
      </c>
      <c r="AD329" s="6">
        <f>AC329*Assumptions!$B$9</f>
        <v>400</v>
      </c>
      <c r="AE329" s="5" t="s">
        <v>60</v>
      </c>
      <c r="AF329" s="6" t="s">
        <v>60</v>
      </c>
      <c r="AG329" s="5">
        <f>ROUNDUP(Z329*Assumptions!$B$15/Assumptions!$B$10,0)</f>
        <v>1</v>
      </c>
      <c r="AH329" s="6">
        <f>AG329*Assumptions!$B$9</f>
        <v>400</v>
      </c>
      <c r="AI329" s="5" t="s">
        <v>60</v>
      </c>
      <c r="AJ329" s="6" t="s">
        <v>60</v>
      </c>
      <c r="AK329" s="5">
        <f>ROUNDUP(Z329*Assumptions!$B$16/Assumptions!$B$10,0)</f>
        <v>1</v>
      </c>
      <c r="AL329" s="6">
        <f>AK329*Assumptions!$B$9</f>
        <v>400</v>
      </c>
      <c r="AM329" s="5" t="s">
        <v>60</v>
      </c>
      <c r="AN329" s="6" t="s">
        <v>60</v>
      </c>
      <c r="AQ329" s="5">
        <f t="shared" si="42"/>
        <v>1</v>
      </c>
      <c r="AR329" s="5">
        <f>IF(R329&gt;9,Assumptions!$B$18,0)</f>
        <v>0</v>
      </c>
      <c r="AS329" s="5">
        <f>IF(OR(T329="se",T329="s"),Assumptions!$B$19,0)</f>
        <v>0</v>
      </c>
      <c r="AT329" s="5">
        <f>IF(ISBLANK(V329),0,Assumptions!$B$20)</f>
        <v>0</v>
      </c>
      <c r="AU329" s="5">
        <f>IF(W329&gt;0,Assumptions!$B$21,0)</f>
        <v>0</v>
      </c>
      <c r="AV329" s="5">
        <f>IF(OR(COUNT(SEARCH({"ih","ie"},D329)),COUNT(SEARCH({"profile","income","lim","lico","mbm"},O329))),Assumptions!$B$22,0)</f>
        <v>0</v>
      </c>
      <c r="AW329" s="5">
        <f>IF(OR(COUNT(SEARCH({"hsc","ih","sdc"},D329)),COUNT(SEARCH({"profile","dwelling","housing","construction","rooms","owner","rent"},O329))),Assumptions!$B$23,0)</f>
        <v>0</v>
      </c>
      <c r="AX329" s="5">
        <f>IF(OR(COUNT(SEARCH({"ied","ic","evm"},D329)),COUNT(SEARCH({"profile","immigr","birth","visible","citizen","generation"},O329))),1,0)</f>
        <v>0</v>
      </c>
      <c r="AY329" s="5">
        <f>IF(OR(COUNT(SEARCH({"fh","fhm","ms"},D329)),COUNT(SEARCH({"profile","common-law","marital","family","parent","child","same sex","living alone","household size"},O329))),Assumptions!$B$25,0)</f>
        <v>1</v>
      </c>
      <c r="AZ329" s="5">
        <f>IF(OR(COUNT(SEARCH({"as"},D329)),COUNT(SEARCH({"profile","age","elderly","child","senior"},O329))),Assumptions!$B$26,0)</f>
        <v>1</v>
      </c>
    </row>
    <row r="330" spans="1:52" ht="50.1" customHeight="1" x14ac:dyDescent="0.2">
      <c r="A330" s="5">
        <v>347</v>
      </c>
      <c r="B330" s="5">
        <v>9</v>
      </c>
      <c r="C330" s="10" t="s">
        <v>51</v>
      </c>
      <c r="D330" s="10" t="s">
        <v>1001</v>
      </c>
      <c r="E330" s="5" t="s">
        <v>1222</v>
      </c>
      <c r="F330" s="8">
        <f>IF(IF(AE330="NA",AC330,AE330)&gt;Assumptions!$B$11,0,1)</f>
        <v>1</v>
      </c>
      <c r="G330" s="8">
        <f t="shared" si="37"/>
        <v>0</v>
      </c>
      <c r="H330" s="8">
        <f>IF(IF(AI330="NA",AG330,AI330)&gt;Assumptions!$B$11,0,1)</f>
        <v>1</v>
      </c>
      <c r="I330" s="6">
        <f t="shared" si="38"/>
        <v>800</v>
      </c>
      <c r="J330" s="8">
        <f>IF(IF(AM330="NA",AK330,AM330)&gt;Assumptions!$B$11,0,1)</f>
        <v>1</v>
      </c>
      <c r="K330" s="6">
        <f t="shared" si="39"/>
        <v>1200</v>
      </c>
      <c r="L330" s="5">
        <f t="shared" si="40"/>
        <v>2</v>
      </c>
      <c r="M330" s="5">
        <v>0</v>
      </c>
      <c r="N330" s="34">
        <f t="shared" si="41"/>
        <v>0</v>
      </c>
      <c r="O330" s="10" t="s">
        <v>1163</v>
      </c>
      <c r="P330" s="10" t="s">
        <v>1164</v>
      </c>
      <c r="Q330" s="24"/>
      <c r="R330" s="9">
        <v>-99</v>
      </c>
      <c r="S330" s="9" t="s">
        <v>57</v>
      </c>
      <c r="X330" s="9" t="s">
        <v>61</v>
      </c>
      <c r="Y330" s="14" t="s">
        <v>1246</v>
      </c>
      <c r="Z330" s="7">
        <v>147</v>
      </c>
      <c r="AB330" s="5" t="s">
        <v>290</v>
      </c>
      <c r="AC330" s="5">
        <f>ROUNDUP(Z330*Assumptions!$B$13/Assumptions!$B$10,0)</f>
        <v>1</v>
      </c>
      <c r="AD330" s="6">
        <f>AC330*Assumptions!$B$9</f>
        <v>400</v>
      </c>
      <c r="AE330" s="5" t="s">
        <v>60</v>
      </c>
      <c r="AF330" s="6" t="s">
        <v>60</v>
      </c>
      <c r="AG330" s="5">
        <f>ROUNDUP(Z330*Assumptions!$B$15/Assumptions!$B$10,0)</f>
        <v>1</v>
      </c>
      <c r="AH330" s="6">
        <f>AG330*Assumptions!$B$9</f>
        <v>400</v>
      </c>
      <c r="AI330" s="5" t="s">
        <v>60</v>
      </c>
      <c r="AJ330" s="6" t="s">
        <v>60</v>
      </c>
      <c r="AK330" s="5">
        <f>ROUNDUP(Z330*Assumptions!$B$16/Assumptions!$B$10,0)</f>
        <v>1</v>
      </c>
      <c r="AL330" s="6">
        <f>AK330*Assumptions!$B$9</f>
        <v>400</v>
      </c>
      <c r="AM330" s="5" t="s">
        <v>60</v>
      </c>
      <c r="AN330" s="6" t="s">
        <v>60</v>
      </c>
      <c r="AQ330" s="5">
        <f t="shared" si="42"/>
        <v>1</v>
      </c>
      <c r="AR330" s="5">
        <f>IF(R330&gt;9,Assumptions!$B$18,0)</f>
        <v>0</v>
      </c>
      <c r="AS330" s="5">
        <f>IF(OR(T330="se",T330="s"),Assumptions!$B$19,0)</f>
        <v>0</v>
      </c>
      <c r="AT330" s="5">
        <f>IF(ISBLANK(V330),0,Assumptions!$B$20)</f>
        <v>0</v>
      </c>
      <c r="AU330" s="5">
        <f>IF(W330&gt;0,Assumptions!$B$21,0)</f>
        <v>0</v>
      </c>
      <c r="AV330" s="5">
        <f>IF(OR(COUNT(SEARCH({"ih","ie"},D330)),COUNT(SEARCH({"profile","income","lim","lico","mbm"},O330))),Assumptions!$B$22,0)</f>
        <v>0</v>
      </c>
      <c r="AW330" s="5">
        <f>IF(OR(COUNT(SEARCH({"hsc","ih","sdc"},D330)),COUNT(SEARCH({"profile","dwelling","housing","construction","rooms","owner","rent"},O330))),Assumptions!$B$23,0)</f>
        <v>0</v>
      </c>
      <c r="AX330" s="5">
        <f>IF(OR(COUNT(SEARCH({"ied","ic","evm"},D330)),COUNT(SEARCH({"profile","immigr","birth","visible","citizen","generation"},O330))),1,0)</f>
        <v>0</v>
      </c>
      <c r="AY330" s="5">
        <f>IF(OR(COUNT(SEARCH({"fh","fhm","ms"},D330)),COUNT(SEARCH({"profile","common-law","marital","family","parent","child","same sex","living alone","household size"},O330))),Assumptions!$B$25,0)</f>
        <v>1</v>
      </c>
      <c r="AZ330" s="5">
        <f>IF(OR(COUNT(SEARCH({"as"},D330)),COUNT(SEARCH({"profile","age","elderly","child","senior"},O330))),Assumptions!$B$26,0)</f>
        <v>1</v>
      </c>
    </row>
    <row r="331" spans="1:52" ht="50.1" customHeight="1" x14ac:dyDescent="0.2">
      <c r="A331" s="5">
        <v>348</v>
      </c>
      <c r="B331" s="5">
        <v>9</v>
      </c>
      <c r="C331" s="10" t="s">
        <v>51</v>
      </c>
      <c r="D331" s="10" t="s">
        <v>1001</v>
      </c>
      <c r="E331" s="5" t="s">
        <v>1267</v>
      </c>
      <c r="F331" s="8">
        <f>IF(IF(AE331="NA",AC331,AE331)&gt;Assumptions!$B$11,0,1)</f>
        <v>1</v>
      </c>
      <c r="G331" s="8">
        <f t="shared" si="37"/>
        <v>0</v>
      </c>
      <c r="H331" s="8">
        <f>IF(IF(AI331="NA",AG331,AI331)&gt;Assumptions!$B$11,0,1)</f>
        <v>1</v>
      </c>
      <c r="I331" s="6">
        <f t="shared" si="38"/>
        <v>472.42</v>
      </c>
      <c r="J331" s="8">
        <f>IF(IF(AM331="NA",AK331,AM331)&gt;Assumptions!$B$11,0,1)</f>
        <v>1</v>
      </c>
      <c r="K331" s="6">
        <f t="shared" si="39"/>
        <v>872.42000000000007</v>
      </c>
      <c r="L331" s="5">
        <f t="shared" si="40"/>
        <v>4</v>
      </c>
      <c r="M331" s="5">
        <v>1</v>
      </c>
      <c r="N331" s="34">
        <f t="shared" si="41"/>
        <v>1</v>
      </c>
      <c r="O331" s="10" t="s">
        <v>1165</v>
      </c>
      <c r="P331" s="10" t="s">
        <v>1166</v>
      </c>
      <c r="Q331" s="24" t="s">
        <v>528</v>
      </c>
      <c r="R331" s="9">
        <v>65</v>
      </c>
      <c r="S331" s="9" t="s">
        <v>57</v>
      </c>
      <c r="T331" s="9" t="s">
        <v>285</v>
      </c>
      <c r="X331" s="9" t="s">
        <v>61</v>
      </c>
      <c r="Y331" s="14" t="s">
        <v>58</v>
      </c>
      <c r="Z331" s="7">
        <v>441</v>
      </c>
      <c r="AB331" s="5" t="s">
        <v>288</v>
      </c>
      <c r="AC331" s="5">
        <f>ROUNDUP(Z331*Assumptions!$B$13/Assumptions!$B$10,0)</f>
        <v>1</v>
      </c>
      <c r="AD331" s="6">
        <f>AC331*Assumptions!$B$9</f>
        <v>400</v>
      </c>
      <c r="AE331" s="5">
        <v>1</v>
      </c>
      <c r="AF331" s="6">
        <v>236.21</v>
      </c>
      <c r="AG331" s="5">
        <f>ROUNDUP(Z331*Assumptions!$B$15/Assumptions!$B$10,0)</f>
        <v>1</v>
      </c>
      <c r="AH331" s="6">
        <f>AG331*Assumptions!$B$9</f>
        <v>400</v>
      </c>
      <c r="AI331" s="5">
        <v>1</v>
      </c>
      <c r="AJ331" s="6">
        <v>236.21</v>
      </c>
      <c r="AK331" s="5">
        <f>ROUNDUP(Z331*Assumptions!$B$16/Assumptions!$B$10,0)</f>
        <v>1</v>
      </c>
      <c r="AL331" s="6">
        <f>AK331*Assumptions!$B$9</f>
        <v>400</v>
      </c>
      <c r="AM331" s="5" t="s">
        <v>60</v>
      </c>
      <c r="AN331" s="6" t="s">
        <v>60</v>
      </c>
      <c r="AQ331" s="5">
        <f t="shared" si="42"/>
        <v>1</v>
      </c>
      <c r="AR331" s="5">
        <f>IF(R331&gt;9,Assumptions!$B$18,0)</f>
        <v>1</v>
      </c>
      <c r="AS331" s="5">
        <f>IF(OR(T331="se",T331="s"),Assumptions!$B$19,0)</f>
        <v>1</v>
      </c>
      <c r="AT331" s="5">
        <f>IF(ISBLANK(V331),0,Assumptions!$B$20)</f>
        <v>0</v>
      </c>
      <c r="AU331" s="5">
        <f>IF(W331&gt;0,Assumptions!$B$21,0)</f>
        <v>0</v>
      </c>
      <c r="AV331" s="5">
        <f>IF(OR(COUNT(SEARCH({"ih","ie"},D331)),COUNT(SEARCH({"profile","income","lim","lico","mbm"},O331))),Assumptions!$B$22,0)</f>
        <v>0</v>
      </c>
      <c r="AW331" s="5">
        <f>IF(OR(COUNT(SEARCH({"hsc","ih","sdc"},D331)),COUNT(SEARCH({"profile","dwelling","housing","construction","rooms","owner","rent"},O331))),Assumptions!$B$23,0)</f>
        <v>0</v>
      </c>
      <c r="AX331" s="5">
        <f>IF(OR(COUNT(SEARCH({"ied","ic","evm"},D331)),COUNT(SEARCH({"profile","immigr","birth","visible","citizen","generation"},O331))),1,0)</f>
        <v>0</v>
      </c>
      <c r="AY331" s="5">
        <f>IF(OR(COUNT(SEARCH({"fh","fhm","ms"},D331)),COUNT(SEARCH({"profile","common-law","marital","family","parent","child","same sex","living alone","household size"},O331))),Assumptions!$B$25,0)</f>
        <v>1</v>
      </c>
      <c r="AZ331" s="5">
        <f>IF(OR(COUNT(SEARCH({"as"},D331)),COUNT(SEARCH({"profile","age","elderly","child","senior"},O331))),Assumptions!$B$26,0)</f>
        <v>1</v>
      </c>
    </row>
    <row r="332" spans="1:52" ht="50.1" customHeight="1" x14ac:dyDescent="0.2">
      <c r="A332" s="5">
        <v>349</v>
      </c>
      <c r="B332" s="5">
        <v>9</v>
      </c>
      <c r="C332" s="10" t="s">
        <v>51</v>
      </c>
      <c r="D332" s="10" t="s">
        <v>1001</v>
      </c>
      <c r="E332" s="5" t="s">
        <v>1266</v>
      </c>
      <c r="F332" s="8">
        <f>IF(IF(AE332="NA",AC332,AE332)&gt;Assumptions!$B$11,0,1)</f>
        <v>1</v>
      </c>
      <c r="G332" s="8">
        <f t="shared" si="37"/>
        <v>0</v>
      </c>
      <c r="H332" s="8">
        <f>IF(IF(AI332="NA",AG332,AI332)&gt;Assumptions!$B$11,0,1)</f>
        <v>1</v>
      </c>
      <c r="I332" s="6">
        <f t="shared" si="38"/>
        <v>0</v>
      </c>
      <c r="J332" s="8">
        <f>IF(IF(AM332="NA",AK332,AM332)&gt;Assumptions!$B$11,0,1)</f>
        <v>1</v>
      </c>
      <c r="K332" s="6">
        <f t="shared" si="39"/>
        <v>400</v>
      </c>
      <c r="L332" s="5">
        <f t="shared" si="40"/>
        <v>2</v>
      </c>
      <c r="M332" s="5">
        <v>0</v>
      </c>
      <c r="N332" s="34">
        <f t="shared" si="41"/>
        <v>0</v>
      </c>
      <c r="O332" s="10" t="s">
        <v>1167</v>
      </c>
      <c r="P332" s="10" t="s">
        <v>1168</v>
      </c>
      <c r="Q332" s="24"/>
      <c r="R332" s="9">
        <v>-99</v>
      </c>
      <c r="S332" s="9" t="s">
        <v>57</v>
      </c>
      <c r="T332" s="9" t="s">
        <v>416</v>
      </c>
      <c r="X332" s="9" t="s">
        <v>61</v>
      </c>
      <c r="Y332" s="14" t="s">
        <v>58</v>
      </c>
      <c r="Z332" s="7">
        <v>756</v>
      </c>
      <c r="AB332" s="5" t="s">
        <v>1260</v>
      </c>
      <c r="AC332" s="5">
        <f>ROUNDUP(Z332*Assumptions!$B$13/Assumptions!$B$10,0)</f>
        <v>1</v>
      </c>
      <c r="AD332" s="6">
        <f>AC332*Assumptions!$B$9</f>
        <v>400</v>
      </c>
      <c r="AE332" s="5">
        <v>1</v>
      </c>
      <c r="AF332" s="6">
        <v>0</v>
      </c>
      <c r="AG332" s="5">
        <f>ROUNDUP(Z332*Assumptions!$B$15/Assumptions!$B$10,0)</f>
        <v>1</v>
      </c>
      <c r="AH332" s="6">
        <f>AG332*Assumptions!$B$9</f>
        <v>400</v>
      </c>
      <c r="AI332" s="5">
        <v>1</v>
      </c>
      <c r="AJ332" s="6">
        <v>0</v>
      </c>
      <c r="AK332" s="5">
        <f>ROUNDUP(Z332*Assumptions!$B$16/Assumptions!$B$10,0)</f>
        <v>1</v>
      </c>
      <c r="AL332" s="6">
        <f>AK332*Assumptions!$B$9</f>
        <v>400</v>
      </c>
      <c r="AM332" s="5" t="s">
        <v>60</v>
      </c>
      <c r="AN332" s="6" t="s">
        <v>60</v>
      </c>
      <c r="AQ332" s="5">
        <f t="shared" si="42"/>
        <v>1</v>
      </c>
      <c r="AR332" s="5">
        <f>IF(R332&gt;9,Assumptions!$B$18,0)</f>
        <v>0</v>
      </c>
      <c r="AS332" s="5">
        <f>IF(OR(T332="se",T332="s"),Assumptions!$B$19,0)</f>
        <v>0</v>
      </c>
      <c r="AT332" s="5">
        <f>IF(ISBLANK(V332),0,Assumptions!$B$20)</f>
        <v>0</v>
      </c>
      <c r="AU332" s="5">
        <f>IF(W332&gt;0,Assumptions!$B$21,0)</f>
        <v>0</v>
      </c>
      <c r="AV332" s="5">
        <f>IF(OR(COUNT(SEARCH({"ih","ie"},D332)),COUNT(SEARCH({"profile","income","lim","lico","mbm"},O332))),Assumptions!$B$22,0)</f>
        <v>0</v>
      </c>
      <c r="AW332" s="5">
        <f>IF(OR(COUNT(SEARCH({"hsc","ih","sdc"},D332)),COUNT(SEARCH({"profile","dwelling","housing","construction","rooms","owner","rent"},O332))),Assumptions!$B$23,0)</f>
        <v>0</v>
      </c>
      <c r="AX332" s="5">
        <f>IF(OR(COUNT(SEARCH({"ied","ic","evm"},D332)),COUNT(SEARCH({"profile","immigr","birth","visible","citizen","generation"},O332))),1,0)</f>
        <v>0</v>
      </c>
      <c r="AY332" s="5">
        <f>IF(OR(COUNT(SEARCH({"fh","fhm","ms"},D332)),COUNT(SEARCH({"profile","common-law","marital","family","parent","child","same sex","living alone","household size"},O332))),Assumptions!$B$25,0)</f>
        <v>1</v>
      </c>
      <c r="AZ332" s="5">
        <f>IF(OR(COUNT(SEARCH({"as"},D332)),COUNT(SEARCH({"profile","age","elderly","child","senior"},O332))),Assumptions!$B$26,0)</f>
        <v>1</v>
      </c>
    </row>
    <row r="333" spans="1:52" ht="50.1" customHeight="1" x14ac:dyDescent="0.2">
      <c r="A333" s="5">
        <v>350</v>
      </c>
      <c r="B333" s="5">
        <v>9</v>
      </c>
      <c r="C333" s="10" t="s">
        <v>51</v>
      </c>
      <c r="D333" s="10" t="s">
        <v>1001</v>
      </c>
      <c r="E333" s="5" t="s">
        <v>1265</v>
      </c>
      <c r="F333" s="8">
        <f>IF(IF(AE333="NA",AC333,AE333)&gt;Assumptions!$B$11,0,1)</f>
        <v>1</v>
      </c>
      <c r="G333" s="8">
        <f t="shared" si="37"/>
        <v>0</v>
      </c>
      <c r="H333" s="8">
        <f>IF(IF(AI333="NA",AG333,AI333)&gt;Assumptions!$B$11,0,1)</f>
        <v>1</v>
      </c>
      <c r="I333" s="6">
        <f t="shared" si="38"/>
        <v>0</v>
      </c>
      <c r="J333" s="8">
        <f>IF(IF(AM333="NA",AK333,AM333)&gt;Assumptions!$B$11,0,1)</f>
        <v>1</v>
      </c>
      <c r="K333" s="6">
        <f t="shared" si="39"/>
        <v>400</v>
      </c>
      <c r="L333" s="5">
        <f t="shared" si="40"/>
        <v>2</v>
      </c>
      <c r="M333" s="5">
        <v>0</v>
      </c>
      <c r="N333" s="34">
        <f t="shared" si="41"/>
        <v>0</v>
      </c>
      <c r="O333" s="10" t="s">
        <v>1169</v>
      </c>
      <c r="P333" s="10" t="s">
        <v>1170</v>
      </c>
      <c r="Q333" s="24"/>
      <c r="R333" s="9">
        <v>-99</v>
      </c>
      <c r="S333" s="9" t="s">
        <v>57</v>
      </c>
      <c r="T333" s="9" t="s">
        <v>416</v>
      </c>
      <c r="X333" s="9" t="s">
        <v>61</v>
      </c>
      <c r="Y333" s="14" t="s">
        <v>612</v>
      </c>
      <c r="Z333" s="7">
        <v>918</v>
      </c>
      <c r="AB333" s="5" t="s">
        <v>1260</v>
      </c>
      <c r="AC333" s="5">
        <f>ROUNDUP(Z333*Assumptions!$B$13/Assumptions!$B$10,0)</f>
        <v>1</v>
      </c>
      <c r="AD333" s="6">
        <f>AC333*Assumptions!$B$9</f>
        <v>400</v>
      </c>
      <c r="AE333" s="5">
        <v>1</v>
      </c>
      <c r="AF333" s="6">
        <v>0</v>
      </c>
      <c r="AG333" s="5">
        <f>ROUNDUP(Z333*Assumptions!$B$15/Assumptions!$B$10,0)</f>
        <v>1</v>
      </c>
      <c r="AH333" s="6">
        <f>AG333*Assumptions!$B$9</f>
        <v>400</v>
      </c>
      <c r="AI333" s="5">
        <v>1</v>
      </c>
      <c r="AJ333" s="6">
        <v>0</v>
      </c>
      <c r="AK333" s="5">
        <f>ROUNDUP(Z333*Assumptions!$B$16/Assumptions!$B$10,0)</f>
        <v>1</v>
      </c>
      <c r="AL333" s="6">
        <f>AK333*Assumptions!$B$9</f>
        <v>400</v>
      </c>
      <c r="AM333" s="5" t="s">
        <v>60</v>
      </c>
      <c r="AN333" s="6" t="s">
        <v>60</v>
      </c>
      <c r="AQ333" s="5">
        <f t="shared" si="42"/>
        <v>1</v>
      </c>
      <c r="AR333" s="5">
        <f>IF(R333&gt;9,Assumptions!$B$18,0)</f>
        <v>0</v>
      </c>
      <c r="AS333" s="5">
        <f>IF(OR(T333="se",T333="s"),Assumptions!$B$19,0)</f>
        <v>0</v>
      </c>
      <c r="AT333" s="5">
        <f>IF(ISBLANK(V333),0,Assumptions!$B$20)</f>
        <v>0</v>
      </c>
      <c r="AU333" s="5">
        <f>IF(W333&gt;0,Assumptions!$B$21,0)</f>
        <v>0</v>
      </c>
      <c r="AV333" s="5">
        <f>IF(OR(COUNT(SEARCH({"ih","ie"},D333)),COUNT(SEARCH({"profile","income","lim","lico","mbm"},O333))),Assumptions!$B$22,0)</f>
        <v>0</v>
      </c>
      <c r="AW333" s="5">
        <f>IF(OR(COUNT(SEARCH({"hsc","ih","sdc"},D333)),COUNT(SEARCH({"profile","dwelling","housing","construction","rooms","owner","rent"},O333))),Assumptions!$B$23,0)</f>
        <v>0</v>
      </c>
      <c r="AX333" s="5">
        <f>IF(OR(COUNT(SEARCH({"ied","ic","evm"},D333)),COUNT(SEARCH({"profile","immigr","birth","visible","citizen","generation"},O333))),1,0)</f>
        <v>0</v>
      </c>
      <c r="AY333" s="5">
        <f>IF(OR(COUNT(SEARCH({"fh","fhm","ms"},D333)),COUNT(SEARCH({"profile","common-law","marital","family","parent","child","same sex","living alone","household size"},O333))),Assumptions!$B$25,0)</f>
        <v>1</v>
      </c>
      <c r="AZ333" s="5">
        <f>IF(OR(COUNT(SEARCH({"as"},D333)),COUNT(SEARCH({"profile","age","elderly","child","senior"},O333))),Assumptions!$B$26,0)</f>
        <v>1</v>
      </c>
    </row>
    <row r="334" spans="1:52" ht="50.1" customHeight="1" x14ac:dyDescent="0.2">
      <c r="A334" s="5">
        <v>351</v>
      </c>
      <c r="B334" s="5">
        <v>9</v>
      </c>
      <c r="C334" s="10" t="s">
        <v>51</v>
      </c>
      <c r="D334" s="10" t="s">
        <v>1001</v>
      </c>
      <c r="E334" s="5" t="s">
        <v>1264</v>
      </c>
      <c r="F334" s="8">
        <f>IF(IF(AE334="NA",AC334,AE334)&gt;Assumptions!$B$11,0,1)</f>
        <v>1</v>
      </c>
      <c r="G334" s="8">
        <f t="shared" si="37"/>
        <v>0</v>
      </c>
      <c r="H334" s="8">
        <f>IF(IF(AI334="NA",AG334,AI334)&gt;Assumptions!$B$11,0,1)</f>
        <v>1</v>
      </c>
      <c r="I334" s="6">
        <f t="shared" si="38"/>
        <v>0</v>
      </c>
      <c r="J334" s="8">
        <f>IF(IF(AM334="NA",AK334,AM334)&gt;Assumptions!$B$11,0,1)</f>
        <v>1</v>
      </c>
      <c r="K334" s="6">
        <f t="shared" si="39"/>
        <v>400</v>
      </c>
      <c r="L334" s="5">
        <f t="shared" si="40"/>
        <v>2</v>
      </c>
      <c r="M334" s="5">
        <v>0</v>
      </c>
      <c r="N334" s="34">
        <f t="shared" si="41"/>
        <v>0</v>
      </c>
      <c r="O334" s="10" t="s">
        <v>1171</v>
      </c>
      <c r="P334" s="10" t="s">
        <v>1172</v>
      </c>
      <c r="Q334" s="24"/>
      <c r="R334" s="9">
        <v>-99</v>
      </c>
      <c r="S334" s="9" t="s">
        <v>57</v>
      </c>
      <c r="T334" s="9" t="s">
        <v>416</v>
      </c>
      <c r="X334" s="9" t="s">
        <v>61</v>
      </c>
      <c r="Y334" s="14" t="s">
        <v>605</v>
      </c>
      <c r="Z334" s="7">
        <v>280</v>
      </c>
      <c r="AB334" s="5" t="s">
        <v>1260</v>
      </c>
      <c r="AC334" s="5">
        <f>ROUNDUP(Z334*Assumptions!$B$13/Assumptions!$B$10,0)</f>
        <v>1</v>
      </c>
      <c r="AD334" s="6">
        <f>AC334*Assumptions!$B$9</f>
        <v>400</v>
      </c>
      <c r="AE334" s="5">
        <v>1</v>
      </c>
      <c r="AF334" s="6">
        <v>0</v>
      </c>
      <c r="AG334" s="5">
        <f>ROUNDUP(Z334*Assumptions!$B$15/Assumptions!$B$10,0)</f>
        <v>1</v>
      </c>
      <c r="AH334" s="6">
        <f>AG334*Assumptions!$B$9</f>
        <v>400</v>
      </c>
      <c r="AI334" s="5">
        <v>1</v>
      </c>
      <c r="AJ334" s="6">
        <v>0</v>
      </c>
      <c r="AK334" s="5">
        <f>ROUNDUP(Z334*Assumptions!$B$16/Assumptions!$B$10,0)</f>
        <v>1</v>
      </c>
      <c r="AL334" s="6">
        <f>AK334*Assumptions!$B$9</f>
        <v>400</v>
      </c>
      <c r="AM334" s="5" t="s">
        <v>60</v>
      </c>
      <c r="AN334" s="6" t="s">
        <v>60</v>
      </c>
      <c r="AQ334" s="5">
        <f t="shared" si="42"/>
        <v>1</v>
      </c>
      <c r="AR334" s="5">
        <f>IF(R334&gt;9,Assumptions!$B$18,0)</f>
        <v>0</v>
      </c>
      <c r="AS334" s="5">
        <f>IF(OR(T334="se",T334="s"),Assumptions!$B$19,0)</f>
        <v>0</v>
      </c>
      <c r="AT334" s="5">
        <f>IF(ISBLANK(V334),0,Assumptions!$B$20)</f>
        <v>0</v>
      </c>
      <c r="AU334" s="5">
        <f>IF(W334&gt;0,Assumptions!$B$21,0)</f>
        <v>0</v>
      </c>
      <c r="AV334" s="5">
        <f>IF(OR(COUNT(SEARCH({"ih","ie"},D334)),COUNT(SEARCH({"profile","income","lim","lico","mbm"},O334))),Assumptions!$B$22,0)</f>
        <v>0</v>
      </c>
      <c r="AW334" s="5">
        <f>IF(OR(COUNT(SEARCH({"hsc","ih","sdc"},D334)),COUNT(SEARCH({"profile","dwelling","housing","construction","rooms","owner","rent"},O334))),Assumptions!$B$23,0)</f>
        <v>0</v>
      </c>
      <c r="AX334" s="5">
        <f>IF(OR(COUNT(SEARCH({"ied","ic","evm"},D334)),COUNT(SEARCH({"profile","immigr","birth","visible","citizen","generation"},O334))),1,0)</f>
        <v>0</v>
      </c>
      <c r="AY334" s="5">
        <f>IF(OR(COUNT(SEARCH({"fh","fhm","ms"},D334)),COUNT(SEARCH({"profile","common-law","marital","family","parent","child","same sex","living alone","household size"},O334))),Assumptions!$B$25,0)</f>
        <v>1</v>
      </c>
      <c r="AZ334" s="5">
        <f>IF(OR(COUNT(SEARCH({"as"},D334)),COUNT(SEARCH({"profile","age","elderly","child","senior"},O334))),Assumptions!$B$26,0)</f>
        <v>1</v>
      </c>
    </row>
    <row r="335" spans="1:52" ht="50.1" customHeight="1" x14ac:dyDescent="0.2">
      <c r="A335" s="5">
        <v>352</v>
      </c>
      <c r="B335" s="5">
        <v>9</v>
      </c>
      <c r="C335" s="10" t="s">
        <v>51</v>
      </c>
      <c r="D335" s="10" t="s">
        <v>818</v>
      </c>
      <c r="E335" s="5" t="s">
        <v>1223</v>
      </c>
      <c r="F335" s="8">
        <f>IF(IF(AE335="NA",AC335,AE335)&gt;Assumptions!$B$11,0,1)</f>
        <v>1</v>
      </c>
      <c r="G335" s="8">
        <f t="shared" si="37"/>
        <v>0</v>
      </c>
      <c r="H335" s="8">
        <f>IF(IF(AI335="NA",AG335,AI335)&gt;Assumptions!$B$11,0,1)</f>
        <v>1</v>
      </c>
      <c r="I335" s="6">
        <f t="shared" si="38"/>
        <v>472.42</v>
      </c>
      <c r="J335" s="8">
        <f>IF(IF(AM335="NA",AK335,AM335)&gt;Assumptions!$B$11,0,1)</f>
        <v>1</v>
      </c>
      <c r="K335" s="6">
        <f t="shared" si="39"/>
        <v>872.42000000000007</v>
      </c>
      <c r="L335" s="5">
        <f t="shared" si="40"/>
        <v>3</v>
      </c>
      <c r="M335" s="5">
        <v>1</v>
      </c>
      <c r="N335" s="34">
        <f t="shared" si="41"/>
        <v>1</v>
      </c>
      <c r="O335" s="10" t="s">
        <v>1173</v>
      </c>
      <c r="P335" s="10" t="s">
        <v>1174</v>
      </c>
      <c r="Q335" s="24"/>
      <c r="R335" s="9">
        <v>-99</v>
      </c>
      <c r="S335" s="9" t="s">
        <v>57</v>
      </c>
      <c r="T335" s="9" t="s">
        <v>416</v>
      </c>
      <c r="X335" s="9" t="s">
        <v>61</v>
      </c>
      <c r="Y335" s="14" t="s">
        <v>1247</v>
      </c>
      <c r="Z335" s="7">
        <v>72</v>
      </c>
      <c r="AB335" s="5" t="s">
        <v>286</v>
      </c>
      <c r="AC335" s="5">
        <f>ROUNDUP(Z335*Assumptions!$B$13/Assumptions!$B$10,0)</f>
        <v>1</v>
      </c>
      <c r="AD335" s="6">
        <f>AC335*Assumptions!$B$9</f>
        <v>400</v>
      </c>
      <c r="AE335" s="5">
        <v>1</v>
      </c>
      <c r="AF335" s="6">
        <v>236.21</v>
      </c>
      <c r="AG335" s="5">
        <f>ROUNDUP(Z335*Assumptions!$B$15/Assumptions!$B$10,0)</f>
        <v>1</v>
      </c>
      <c r="AH335" s="6">
        <f>AG335*Assumptions!$B$9</f>
        <v>400</v>
      </c>
      <c r="AI335" s="5">
        <v>1</v>
      </c>
      <c r="AJ335" s="6">
        <v>236.21</v>
      </c>
      <c r="AK335" s="5">
        <f>ROUNDUP(Z335*Assumptions!$B$16/Assumptions!$B$10,0)</f>
        <v>1</v>
      </c>
      <c r="AL335" s="6">
        <f>AK335*Assumptions!$B$9</f>
        <v>400</v>
      </c>
      <c r="AM335" s="5" t="s">
        <v>60</v>
      </c>
      <c r="AN335" s="6" t="s">
        <v>60</v>
      </c>
      <c r="AQ335" s="5">
        <f t="shared" si="42"/>
        <v>1</v>
      </c>
      <c r="AR335" s="5">
        <f>IF(R335&gt;9,Assumptions!$B$18,0)</f>
        <v>0</v>
      </c>
      <c r="AS335" s="5">
        <f>IF(OR(T335="se",T335="s"),Assumptions!$B$19,0)</f>
        <v>0</v>
      </c>
      <c r="AT335" s="5">
        <f>IF(ISBLANK(V335),0,Assumptions!$B$20)</f>
        <v>0</v>
      </c>
      <c r="AU335" s="5">
        <f>IF(W335&gt;0,Assumptions!$B$21,0)</f>
        <v>0</v>
      </c>
      <c r="AV335" s="5">
        <f>IF(OR(COUNT(SEARCH({"ih","ie"},D335)),COUNT(SEARCH({"profile","income","lim","lico","mbm"},O335))),Assumptions!$B$22,0)</f>
        <v>0</v>
      </c>
      <c r="AW335" s="5">
        <f>IF(OR(COUNT(SEARCH({"hsc","ih","sdc"},D335)),COUNT(SEARCH({"profile","dwelling","housing","construction","rooms","owner","rent"},O335))),Assumptions!$B$23,0)</f>
        <v>1</v>
      </c>
      <c r="AX335" s="5">
        <f>IF(OR(COUNT(SEARCH({"ied","ic","evm"},D335)),COUNT(SEARCH({"profile","immigr","birth","visible","citizen","generation"},O335))),1,0)</f>
        <v>1</v>
      </c>
      <c r="AY335" s="5">
        <f>IF(OR(COUNT(SEARCH({"fh","fhm","ms"},D335)),COUNT(SEARCH({"profile","common-law","marital","family","parent","child","same sex","living alone","household size"},O335))),Assumptions!$B$25,0)</f>
        <v>0</v>
      </c>
      <c r="AZ335" s="5">
        <f>IF(OR(COUNT(SEARCH({"as"},D335)),COUNT(SEARCH({"profile","age","elderly","child","senior"},O335))),Assumptions!$B$26,0)</f>
        <v>1</v>
      </c>
    </row>
    <row r="336" spans="1:52" ht="50.1" customHeight="1" x14ac:dyDescent="0.2">
      <c r="A336" s="5">
        <v>353</v>
      </c>
      <c r="B336" s="5">
        <v>9</v>
      </c>
      <c r="C336" s="10" t="s">
        <v>51</v>
      </c>
      <c r="D336" s="10" t="s">
        <v>818</v>
      </c>
      <c r="E336" s="5" t="s">
        <v>1224</v>
      </c>
      <c r="F336" s="8">
        <f>IF(IF(AE336="NA",AC336,AE336)&gt;Assumptions!$B$11,0,1)</f>
        <v>1</v>
      </c>
      <c r="G336" s="8">
        <f t="shared" si="37"/>
        <v>0</v>
      </c>
      <c r="H336" s="8">
        <f>IF(IF(AI336="NA",AG336,AI336)&gt;Assumptions!$B$11,0,1)</f>
        <v>1</v>
      </c>
      <c r="I336" s="6">
        <f t="shared" si="38"/>
        <v>617.78</v>
      </c>
      <c r="J336" s="8">
        <f>IF(IF(AM336="NA",AK336,AM336)&gt;Assumptions!$B$11,0,1)</f>
        <v>1</v>
      </c>
      <c r="K336" s="6">
        <f t="shared" si="39"/>
        <v>1017.78</v>
      </c>
      <c r="L336" s="5">
        <f t="shared" si="40"/>
        <v>1</v>
      </c>
      <c r="M336" s="5">
        <v>1</v>
      </c>
      <c r="N336" s="34">
        <f t="shared" si="41"/>
        <v>1</v>
      </c>
      <c r="O336" s="10" t="s">
        <v>1175</v>
      </c>
      <c r="P336" s="10" t="s">
        <v>1176</v>
      </c>
      <c r="Q336" s="24" t="s">
        <v>738</v>
      </c>
      <c r="R336" s="9">
        <v>3</v>
      </c>
      <c r="S336" s="9" t="s">
        <v>57</v>
      </c>
      <c r="T336" s="9" t="s">
        <v>284</v>
      </c>
      <c r="X336" s="9" t="s">
        <v>61</v>
      </c>
      <c r="Y336" s="14" t="s">
        <v>1248</v>
      </c>
      <c r="Z336" s="7">
        <v>6</v>
      </c>
      <c r="AB336" s="5" t="s">
        <v>1261</v>
      </c>
      <c r="AC336" s="5">
        <f>ROUNDUP(Z336*Assumptions!$B$13/Assumptions!$B$10,0)</f>
        <v>1</v>
      </c>
      <c r="AD336" s="6">
        <f>AC336*Assumptions!$B$9</f>
        <v>400</v>
      </c>
      <c r="AE336" s="5">
        <v>1</v>
      </c>
      <c r="AF336" s="6">
        <v>308.89</v>
      </c>
      <c r="AG336" s="5">
        <f>ROUNDUP(Z336*Assumptions!$B$15/Assumptions!$B$10,0)</f>
        <v>1</v>
      </c>
      <c r="AH336" s="6">
        <f>AG336*Assumptions!$B$9</f>
        <v>400</v>
      </c>
      <c r="AI336" s="5">
        <v>1</v>
      </c>
      <c r="AJ336" s="6">
        <v>308.89</v>
      </c>
      <c r="AK336" s="5">
        <f>ROUNDUP(Z336*Assumptions!$B$16/Assumptions!$B$10,0)</f>
        <v>1</v>
      </c>
      <c r="AL336" s="6">
        <f>AK336*Assumptions!$B$9</f>
        <v>400</v>
      </c>
      <c r="AM336" s="5" t="s">
        <v>60</v>
      </c>
      <c r="AN336" s="6" t="s">
        <v>60</v>
      </c>
      <c r="AQ336" s="5">
        <f t="shared" si="42"/>
        <v>1</v>
      </c>
      <c r="AR336" s="5">
        <f>IF(R336&gt;9,Assumptions!$B$18,0)</f>
        <v>0</v>
      </c>
      <c r="AS336" s="5">
        <f>IF(OR(T336="se",T336="s"),Assumptions!$B$19,0)</f>
        <v>0</v>
      </c>
      <c r="AT336" s="5">
        <f>IF(ISBLANK(V336),0,Assumptions!$B$20)</f>
        <v>0</v>
      </c>
      <c r="AU336" s="5">
        <f>IF(W336&gt;0,Assumptions!$B$21,0)</f>
        <v>0</v>
      </c>
      <c r="AV336" s="5">
        <f>IF(OR(COUNT(SEARCH({"ih","ie"},D336)),COUNT(SEARCH({"profile","income","lim","lico","mbm"},O336))),Assumptions!$B$22,0)</f>
        <v>0</v>
      </c>
      <c r="AW336" s="5">
        <f>IF(OR(COUNT(SEARCH({"hsc","ih","sdc"},D336)),COUNT(SEARCH({"profile","dwelling","housing","construction","rooms","owner","rent"},O336))),Assumptions!$B$23,0)</f>
        <v>1</v>
      </c>
      <c r="AX336" s="5">
        <f>IF(OR(COUNT(SEARCH({"ied","ic","evm"},D336)),COUNT(SEARCH({"profile","immigr","birth","visible","citizen","generation"},O336))),1,0)</f>
        <v>0</v>
      </c>
      <c r="AY336" s="5">
        <f>IF(OR(COUNT(SEARCH({"fh","fhm","ms"},D336)),COUNT(SEARCH({"profile","common-law","marital","family","parent","child","same sex","living alone","household size"},O336))),Assumptions!$B$25,0)</f>
        <v>0</v>
      </c>
      <c r="AZ336" s="5">
        <f>IF(OR(COUNT(SEARCH({"as"},D336)),COUNT(SEARCH({"profile","age","elderly","child","senior"},O336))),Assumptions!$B$26,0)</f>
        <v>0</v>
      </c>
    </row>
    <row r="337" spans="1:52" ht="50.1" customHeight="1" x14ac:dyDescent="0.2">
      <c r="A337" s="5">
        <v>354</v>
      </c>
      <c r="B337" s="5">
        <v>9</v>
      </c>
      <c r="C337" s="10" t="s">
        <v>51</v>
      </c>
      <c r="D337" s="10" t="s">
        <v>818</v>
      </c>
      <c r="E337" s="5" t="s">
        <v>1271</v>
      </c>
      <c r="F337" s="8">
        <f>IF(IF(AE337="NA",AC337,AE337)&gt;Assumptions!$B$11,0,1)</f>
        <v>1</v>
      </c>
      <c r="G337" s="8">
        <f t="shared" si="37"/>
        <v>0</v>
      </c>
      <c r="H337" s="8">
        <f>IF(IF(AI337="NA",AG337,AI337)&gt;Assumptions!$B$11,0,1)</f>
        <v>1</v>
      </c>
      <c r="I337" s="6">
        <f t="shared" si="38"/>
        <v>236.21</v>
      </c>
      <c r="J337" s="8">
        <f>IF(IF(AM337="NA",AK337,AM337)&gt;Assumptions!$B$11,0,1)</f>
        <v>1</v>
      </c>
      <c r="K337" s="6">
        <f t="shared" si="39"/>
        <v>636.21</v>
      </c>
      <c r="L337" s="5">
        <f t="shared" si="40"/>
        <v>2</v>
      </c>
      <c r="M337" s="5">
        <v>1</v>
      </c>
      <c r="N337" s="34">
        <f t="shared" si="41"/>
        <v>1</v>
      </c>
      <c r="O337" s="10" t="s">
        <v>1177</v>
      </c>
      <c r="P337" s="10" t="s">
        <v>1178</v>
      </c>
      <c r="Q337" s="24"/>
      <c r="R337" s="9">
        <v>-99</v>
      </c>
      <c r="S337" s="9" t="s">
        <v>57</v>
      </c>
      <c r="T337" s="9" t="s">
        <v>416</v>
      </c>
      <c r="X337" s="9" t="s">
        <v>61</v>
      </c>
      <c r="Y337" s="14" t="s">
        <v>375</v>
      </c>
      <c r="Z337" s="7">
        <v>1530</v>
      </c>
      <c r="AB337" s="5" t="s">
        <v>288</v>
      </c>
      <c r="AC337" s="5">
        <f>ROUNDUP(Z337*Assumptions!$B$13/Assumptions!$B$10,0)</f>
        <v>1</v>
      </c>
      <c r="AD337" s="6">
        <f>AC337*Assumptions!$B$9</f>
        <v>400</v>
      </c>
      <c r="AE337" s="5">
        <v>1</v>
      </c>
      <c r="AF337" s="6">
        <v>236.21</v>
      </c>
      <c r="AG337" s="5">
        <f>ROUNDUP(Z337*Assumptions!$B$15/Assumptions!$B$10,0)</f>
        <v>1</v>
      </c>
      <c r="AH337" s="6">
        <f>AG337*Assumptions!$B$9</f>
        <v>400</v>
      </c>
      <c r="AI337" s="5">
        <v>1</v>
      </c>
      <c r="AJ337" s="6">
        <v>0</v>
      </c>
      <c r="AK337" s="5">
        <f>ROUNDUP(Z337*Assumptions!$B$16/Assumptions!$B$10,0)</f>
        <v>1</v>
      </c>
      <c r="AL337" s="6">
        <f>AK337*Assumptions!$B$9</f>
        <v>400</v>
      </c>
      <c r="AM337" s="5" t="s">
        <v>60</v>
      </c>
      <c r="AN337" s="6" t="s">
        <v>60</v>
      </c>
      <c r="AQ337" s="5">
        <f t="shared" si="42"/>
        <v>1</v>
      </c>
      <c r="AR337" s="5">
        <f>IF(R337&gt;9,Assumptions!$B$18,0)</f>
        <v>0</v>
      </c>
      <c r="AS337" s="5">
        <f>IF(OR(T337="se",T337="s"),Assumptions!$B$19,0)</f>
        <v>0</v>
      </c>
      <c r="AT337" s="5">
        <f>IF(ISBLANK(V337),0,Assumptions!$B$20)</f>
        <v>0</v>
      </c>
      <c r="AU337" s="5">
        <f>IF(W337&gt;0,Assumptions!$B$21,0)</f>
        <v>0</v>
      </c>
      <c r="AV337" s="5">
        <f>IF(OR(COUNT(SEARCH({"ih","ie"},D337)),COUNT(SEARCH({"profile","income","lim","lico","mbm"},O337))),Assumptions!$B$22,0)</f>
        <v>0</v>
      </c>
      <c r="AW337" s="5">
        <f>IF(OR(COUNT(SEARCH({"hsc","ih","sdc"},D337)),COUNT(SEARCH({"profile","dwelling","housing","construction","rooms","owner","rent"},O337))),Assumptions!$B$23,0)</f>
        <v>1</v>
      </c>
      <c r="AX337" s="5">
        <f>IF(OR(COUNT(SEARCH({"ied","ic","evm"},D337)),COUNT(SEARCH({"profile","immigr","birth","visible","citizen","generation"},O337))),1,0)</f>
        <v>0</v>
      </c>
      <c r="AY337" s="5">
        <f>IF(OR(COUNT(SEARCH({"fh","fhm","ms"},D337)),COUNT(SEARCH({"profile","common-law","marital","family","parent","child","same sex","living alone","household size"},O337))),Assumptions!$B$25,0)</f>
        <v>1</v>
      </c>
      <c r="AZ337" s="5">
        <f>IF(OR(COUNT(SEARCH({"as"},D337)),COUNT(SEARCH({"profile","age","elderly","child","senior"},O337))),Assumptions!$B$26,0)</f>
        <v>0</v>
      </c>
    </row>
    <row r="338" spans="1:52" ht="50.1" customHeight="1" x14ac:dyDescent="0.2">
      <c r="A338" s="5">
        <v>355</v>
      </c>
      <c r="B338" s="5">
        <v>9</v>
      </c>
      <c r="C338" s="10" t="s">
        <v>51</v>
      </c>
      <c r="D338" s="10" t="s">
        <v>818</v>
      </c>
      <c r="E338" s="5" t="s">
        <v>1225</v>
      </c>
      <c r="F338" s="8">
        <f>IF(IF(AE338="NA",AC338,AE338)&gt;Assumptions!$B$11,0,1)</f>
        <v>1</v>
      </c>
      <c r="G338" s="8">
        <f t="shared" si="37"/>
        <v>0</v>
      </c>
      <c r="H338" s="8">
        <f>IF(IF(AI338="NA",AG338,AI338)&gt;Assumptions!$B$11,0,1)</f>
        <v>1</v>
      </c>
      <c r="I338" s="6">
        <f t="shared" si="38"/>
        <v>617.78</v>
      </c>
      <c r="J338" s="8">
        <f>IF(IF(AM338="NA",AK338,AM338)&gt;Assumptions!$B$11,0,1)</f>
        <v>1</v>
      </c>
      <c r="K338" s="6">
        <f t="shared" si="39"/>
        <v>1017.78</v>
      </c>
      <c r="L338" s="5">
        <f t="shared" si="40"/>
        <v>1</v>
      </c>
      <c r="M338" s="5">
        <v>1</v>
      </c>
      <c r="N338" s="34">
        <f t="shared" si="41"/>
        <v>1</v>
      </c>
      <c r="O338" s="10" t="s">
        <v>1263</v>
      </c>
      <c r="P338" s="10" t="s">
        <v>1179</v>
      </c>
      <c r="Q338" s="24" t="s">
        <v>742</v>
      </c>
      <c r="R338" s="9">
        <v>8</v>
      </c>
      <c r="S338" s="9" t="s">
        <v>57</v>
      </c>
      <c r="T338" s="9" t="s">
        <v>284</v>
      </c>
      <c r="X338" s="9" t="s">
        <v>61</v>
      </c>
      <c r="Y338" s="14" t="s">
        <v>1249</v>
      </c>
      <c r="Z338" s="7">
        <v>54</v>
      </c>
      <c r="AB338" s="5" t="s">
        <v>286</v>
      </c>
      <c r="AC338" s="5">
        <f>ROUNDUP(Z338*Assumptions!$B$13/Assumptions!$B$10,0)</f>
        <v>1</v>
      </c>
      <c r="AD338" s="6">
        <f>AC338*Assumptions!$B$9</f>
        <v>400</v>
      </c>
      <c r="AE338" s="5">
        <v>1</v>
      </c>
      <c r="AF338" s="6">
        <v>308.89</v>
      </c>
      <c r="AG338" s="5">
        <f>ROUNDUP(Z338*Assumptions!$B$15/Assumptions!$B$10,0)</f>
        <v>1</v>
      </c>
      <c r="AH338" s="6">
        <f>AG338*Assumptions!$B$9</f>
        <v>400</v>
      </c>
      <c r="AI338" s="5">
        <v>1</v>
      </c>
      <c r="AJ338" s="6">
        <v>308.89</v>
      </c>
      <c r="AK338" s="5">
        <f>ROUNDUP(Z338*Assumptions!$B$16/Assumptions!$B$10,0)</f>
        <v>1</v>
      </c>
      <c r="AL338" s="6">
        <f>AK338*Assumptions!$B$9</f>
        <v>400</v>
      </c>
      <c r="AM338" s="5" t="s">
        <v>60</v>
      </c>
      <c r="AN338" s="6" t="s">
        <v>60</v>
      </c>
      <c r="AQ338" s="5">
        <f t="shared" si="42"/>
        <v>1</v>
      </c>
      <c r="AR338" s="5">
        <f>IF(R338&gt;9,Assumptions!$B$18,0)</f>
        <v>0</v>
      </c>
      <c r="AS338" s="5">
        <f>IF(OR(T338="se",T338="s"),Assumptions!$B$19,0)</f>
        <v>0</v>
      </c>
      <c r="AT338" s="5">
        <f>IF(ISBLANK(V338),0,Assumptions!$B$20)</f>
        <v>0</v>
      </c>
      <c r="AU338" s="5">
        <f>IF(W338&gt;0,Assumptions!$B$21,0)</f>
        <v>0</v>
      </c>
      <c r="AV338" s="5">
        <f>IF(OR(COUNT(SEARCH({"ih","ie"},D338)),COUNT(SEARCH({"profile","income","lim","lico","mbm"},O338))),Assumptions!$B$22,0)</f>
        <v>0</v>
      </c>
      <c r="AW338" s="5">
        <f>IF(OR(COUNT(SEARCH({"hsc","ih","sdc"},D338)),COUNT(SEARCH({"profile","dwelling","housing","construction","rooms","owner","rent"},O338))),Assumptions!$B$23,0)</f>
        <v>1</v>
      </c>
      <c r="AX338" s="5">
        <f>IF(OR(COUNT(SEARCH({"ied","ic","evm"},D338)),COUNT(SEARCH({"profile","immigr","birth","visible","citizen","generation"},O338))),1,0)</f>
        <v>0</v>
      </c>
      <c r="AY338" s="5">
        <f>IF(OR(COUNT(SEARCH({"fh","fhm","ms"},D338)),COUNT(SEARCH({"profile","common-law","marital","family","parent","child","same sex","living alone","household size"},O338))),Assumptions!$B$25,0)</f>
        <v>0</v>
      </c>
      <c r="AZ338" s="5">
        <f>IF(OR(COUNT(SEARCH({"as"},D338)),COUNT(SEARCH({"profile","age","elderly","child","senior"},O338))),Assumptions!$B$26,0)</f>
        <v>0</v>
      </c>
    </row>
    <row r="339" spans="1:52" ht="50.1" customHeight="1" x14ac:dyDescent="0.2">
      <c r="A339" s="5">
        <v>356</v>
      </c>
      <c r="B339" s="5">
        <v>9</v>
      </c>
      <c r="C339" s="10" t="s">
        <v>51</v>
      </c>
      <c r="D339" s="10" t="s">
        <v>818</v>
      </c>
      <c r="E339" s="5" t="s">
        <v>1226</v>
      </c>
      <c r="F339" s="8">
        <f>IF(IF(AE339="NA",AC339,AE339)&gt;Assumptions!$B$11,0,1)</f>
        <v>1</v>
      </c>
      <c r="G339" s="8">
        <f t="shared" si="37"/>
        <v>0</v>
      </c>
      <c r="H339" s="8">
        <f>IF(IF(AI339="NA",AG339,AI339)&gt;Assumptions!$B$11,0,1)</f>
        <v>1</v>
      </c>
      <c r="I339" s="6">
        <f t="shared" si="38"/>
        <v>617.78</v>
      </c>
      <c r="J339" s="8">
        <f>IF(IF(AM339="NA",AK339,AM339)&gt;Assumptions!$B$11,0,1)</f>
        <v>1</v>
      </c>
      <c r="K339" s="6">
        <f t="shared" si="39"/>
        <v>1017.78</v>
      </c>
      <c r="L339" s="5">
        <f t="shared" si="40"/>
        <v>1</v>
      </c>
      <c r="M339" s="5">
        <v>1</v>
      </c>
      <c r="N339" s="34">
        <f t="shared" si="41"/>
        <v>1</v>
      </c>
      <c r="O339" s="10" t="s">
        <v>1180</v>
      </c>
      <c r="P339" s="10" t="s">
        <v>1181</v>
      </c>
      <c r="Q339" s="24"/>
      <c r="R339" s="9">
        <v>-99</v>
      </c>
      <c r="S339" s="9" t="s">
        <v>57</v>
      </c>
      <c r="T339" s="9" t="s">
        <v>416</v>
      </c>
      <c r="X339" s="9" t="s">
        <v>61</v>
      </c>
      <c r="Y339" s="14" t="s">
        <v>1250</v>
      </c>
      <c r="Z339" s="7">
        <v>884</v>
      </c>
      <c r="AB339" s="5" t="s">
        <v>286</v>
      </c>
      <c r="AC339" s="5">
        <f>ROUNDUP(Z339*Assumptions!$B$13/Assumptions!$B$10,0)</f>
        <v>1</v>
      </c>
      <c r="AD339" s="6">
        <f>AC339*Assumptions!$B$9</f>
        <v>400</v>
      </c>
      <c r="AE339" s="5">
        <v>1</v>
      </c>
      <c r="AF339" s="6">
        <v>308.89</v>
      </c>
      <c r="AG339" s="5">
        <f>ROUNDUP(Z339*Assumptions!$B$15/Assumptions!$B$10,0)</f>
        <v>1</v>
      </c>
      <c r="AH339" s="6">
        <f>AG339*Assumptions!$B$9</f>
        <v>400</v>
      </c>
      <c r="AI339" s="5">
        <v>1</v>
      </c>
      <c r="AJ339" s="6">
        <v>308.89</v>
      </c>
      <c r="AK339" s="5">
        <f>ROUNDUP(Z339*Assumptions!$B$16/Assumptions!$B$10,0)</f>
        <v>1</v>
      </c>
      <c r="AL339" s="6">
        <f>AK339*Assumptions!$B$9</f>
        <v>400</v>
      </c>
      <c r="AM339" s="5" t="s">
        <v>60</v>
      </c>
      <c r="AN339" s="6" t="s">
        <v>60</v>
      </c>
      <c r="AQ339" s="5">
        <f t="shared" si="42"/>
        <v>1</v>
      </c>
      <c r="AR339" s="5">
        <f>IF(R339&gt;9,Assumptions!$B$18,0)</f>
        <v>0</v>
      </c>
      <c r="AS339" s="5">
        <f>IF(OR(T339="se",T339="s"),Assumptions!$B$19,0)</f>
        <v>0</v>
      </c>
      <c r="AT339" s="5">
        <f>IF(ISBLANK(V339),0,Assumptions!$B$20)</f>
        <v>0</v>
      </c>
      <c r="AU339" s="5">
        <f>IF(W339&gt;0,Assumptions!$B$21,0)</f>
        <v>0</v>
      </c>
      <c r="AV339" s="5">
        <f>IF(OR(COUNT(SEARCH({"ih","ie"},D339)),COUNT(SEARCH({"profile","income","lim","lico","mbm"},O339))),Assumptions!$B$22,0)</f>
        <v>0</v>
      </c>
      <c r="AW339" s="5">
        <f>IF(OR(COUNT(SEARCH({"hsc","ih","sdc"},D339)),COUNT(SEARCH({"profile","dwelling","housing","construction","rooms","owner","rent"},O339))),Assumptions!$B$23,0)</f>
        <v>1</v>
      </c>
      <c r="AX339" s="5">
        <f>IF(OR(COUNT(SEARCH({"ied","ic","evm"},D339)),COUNT(SEARCH({"profile","immigr","birth","visible","citizen","generation"},O339))),1,0)</f>
        <v>0</v>
      </c>
      <c r="AY339" s="5">
        <f>IF(OR(COUNT(SEARCH({"fh","fhm","ms"},D339)),COUNT(SEARCH({"profile","common-law","marital","family","parent","child","same sex","living alone","household size"},O339))),Assumptions!$B$25,0)</f>
        <v>0</v>
      </c>
      <c r="AZ339" s="5">
        <f>IF(OR(COUNT(SEARCH({"as"},D339)),COUNT(SEARCH({"profile","age","elderly","child","senior"},O339))),Assumptions!$B$26,0)</f>
        <v>0</v>
      </c>
    </row>
    <row r="340" spans="1:52" ht="50.1" customHeight="1" x14ac:dyDescent="0.2">
      <c r="A340" s="5">
        <v>357</v>
      </c>
      <c r="B340" s="5">
        <v>9</v>
      </c>
      <c r="C340" s="10" t="s">
        <v>51</v>
      </c>
      <c r="D340" s="10" t="s">
        <v>818</v>
      </c>
      <c r="E340" s="5" t="s">
        <v>1272</v>
      </c>
      <c r="F340" s="8">
        <f>IF(IF(AE340="NA",AC340,AE340)&gt;Assumptions!$B$11,0,1)</f>
        <v>1</v>
      </c>
      <c r="G340" s="8">
        <f t="shared" si="37"/>
        <v>0</v>
      </c>
      <c r="H340" s="8">
        <f>IF(IF(AI340="NA",AG340,AI340)&gt;Assumptions!$B$11,0,1)</f>
        <v>1</v>
      </c>
      <c r="I340" s="6">
        <f t="shared" si="38"/>
        <v>236.21</v>
      </c>
      <c r="J340" s="8">
        <f>IF(IF(AM340="NA",AK340,AM340)&gt;Assumptions!$B$11,0,1)</f>
        <v>1</v>
      </c>
      <c r="K340" s="6">
        <f t="shared" si="39"/>
        <v>636.21</v>
      </c>
      <c r="L340" s="5">
        <f t="shared" si="40"/>
        <v>2</v>
      </c>
      <c r="M340" s="5">
        <v>1</v>
      </c>
      <c r="N340" s="34">
        <f t="shared" si="41"/>
        <v>1</v>
      </c>
      <c r="O340" s="10" t="s">
        <v>1182</v>
      </c>
      <c r="P340" s="10" t="s">
        <v>1183</v>
      </c>
      <c r="Q340" s="24"/>
      <c r="R340" s="9">
        <v>-99</v>
      </c>
      <c r="S340" s="9" t="s">
        <v>57</v>
      </c>
      <c r="T340" s="9" t="s">
        <v>416</v>
      </c>
      <c r="X340" s="9" t="s">
        <v>61</v>
      </c>
      <c r="Y340" s="14" t="s">
        <v>1251</v>
      </c>
      <c r="Z340" s="7">
        <v>630</v>
      </c>
      <c r="AB340" s="5" t="s">
        <v>288</v>
      </c>
      <c r="AC340" s="5">
        <f>ROUNDUP(Z340*Assumptions!$B$13/Assumptions!$B$10,0)</f>
        <v>1</v>
      </c>
      <c r="AD340" s="6">
        <f>AC340*Assumptions!$B$9</f>
        <v>400</v>
      </c>
      <c r="AE340" s="5">
        <v>1</v>
      </c>
      <c r="AF340" s="6">
        <v>236.21</v>
      </c>
      <c r="AG340" s="5">
        <f>ROUNDUP(Z340*Assumptions!$B$15/Assumptions!$B$10,0)</f>
        <v>1</v>
      </c>
      <c r="AH340" s="6">
        <f>AG340*Assumptions!$B$9</f>
        <v>400</v>
      </c>
      <c r="AI340" s="5">
        <v>1</v>
      </c>
      <c r="AJ340" s="6">
        <v>0</v>
      </c>
      <c r="AK340" s="5">
        <f>ROUNDUP(Z340*Assumptions!$B$16/Assumptions!$B$10,0)</f>
        <v>1</v>
      </c>
      <c r="AL340" s="6">
        <f>AK340*Assumptions!$B$9</f>
        <v>400</v>
      </c>
      <c r="AM340" s="5" t="s">
        <v>60</v>
      </c>
      <c r="AN340" s="6" t="s">
        <v>60</v>
      </c>
      <c r="AQ340" s="5">
        <f t="shared" si="42"/>
        <v>1</v>
      </c>
      <c r="AR340" s="5">
        <f>IF(R340&gt;9,Assumptions!$B$18,0)</f>
        <v>0</v>
      </c>
      <c r="AS340" s="5">
        <f>IF(OR(T340="se",T340="s"),Assumptions!$B$19,0)</f>
        <v>0</v>
      </c>
      <c r="AT340" s="5">
        <f>IF(ISBLANK(V340),0,Assumptions!$B$20)</f>
        <v>0</v>
      </c>
      <c r="AU340" s="5">
        <f>IF(W340&gt;0,Assumptions!$B$21,0)</f>
        <v>0</v>
      </c>
      <c r="AV340" s="5">
        <f>IF(OR(COUNT(SEARCH({"ih","ie"},D340)),COUNT(SEARCH({"profile","income","lim","lico","mbm"},O340))),Assumptions!$B$22,0)</f>
        <v>0</v>
      </c>
      <c r="AW340" s="5">
        <f>IF(OR(COUNT(SEARCH({"hsc","ih","sdc"},D340)),COUNT(SEARCH({"profile","dwelling","housing","construction","rooms","owner","rent"},O340))),Assumptions!$B$23,0)</f>
        <v>1</v>
      </c>
      <c r="AX340" s="5">
        <f>IF(OR(COUNT(SEARCH({"ied","ic","evm"},D340)),COUNT(SEARCH({"profile","immigr","birth","visible","citizen","generation"},O340))),1,0)</f>
        <v>0</v>
      </c>
      <c r="AY340" s="5">
        <f>IF(OR(COUNT(SEARCH({"fh","fhm","ms"},D340)),COUNT(SEARCH({"profile","common-law","marital","family","parent","child","same sex","living alone","household size"},O340))),Assumptions!$B$25,0)</f>
        <v>0</v>
      </c>
      <c r="AZ340" s="5">
        <f>IF(OR(COUNT(SEARCH({"as"},D340)),COUNT(SEARCH({"profile","age","elderly","child","senior"},O340))),Assumptions!$B$26,0)</f>
        <v>1</v>
      </c>
    </row>
    <row r="341" spans="1:52" ht="50.1" customHeight="1" x14ac:dyDescent="0.2">
      <c r="A341" s="5">
        <v>358</v>
      </c>
      <c r="B341" s="5">
        <v>9</v>
      </c>
      <c r="C341" s="10" t="s">
        <v>51</v>
      </c>
      <c r="D341" s="10" t="s">
        <v>824</v>
      </c>
      <c r="E341" s="5" t="s">
        <v>1227</v>
      </c>
      <c r="F341" s="8">
        <f>IF(IF(AE341="NA",AC341,AE341)&gt;Assumptions!$B$11,0,1)</f>
        <v>0</v>
      </c>
      <c r="G341" s="8">
        <f t="shared" si="37"/>
        <v>0</v>
      </c>
      <c r="H341" s="8">
        <f>IF(IF(AI341="NA",AG341,AI341)&gt;Assumptions!$B$11,0,1)</f>
        <v>0</v>
      </c>
      <c r="I341" s="6">
        <f t="shared" si="38"/>
        <v>0</v>
      </c>
      <c r="J341" s="8">
        <f>IF(IF(AM341="NA",AK341,AM341)&gt;Assumptions!$B$11,0,1)</f>
        <v>0</v>
      </c>
      <c r="K341" s="6">
        <f t="shared" si="39"/>
        <v>0</v>
      </c>
      <c r="L341" s="5">
        <f t="shared" si="40"/>
        <v>1</v>
      </c>
      <c r="M341" s="5">
        <v>0</v>
      </c>
      <c r="N341" s="34">
        <f t="shared" si="41"/>
        <v>0</v>
      </c>
      <c r="O341" s="10" t="s">
        <v>1184</v>
      </c>
      <c r="P341" s="10" t="s">
        <v>1185</v>
      </c>
      <c r="Q341" s="24"/>
      <c r="R341" s="9">
        <v>-99</v>
      </c>
      <c r="S341" s="9" t="s">
        <v>57</v>
      </c>
      <c r="T341" s="9" t="s">
        <v>416</v>
      </c>
      <c r="X341" s="9" t="s">
        <v>61</v>
      </c>
      <c r="Y341" s="14" t="s">
        <v>1252</v>
      </c>
      <c r="Z341" s="7">
        <v>2756856</v>
      </c>
      <c r="AB341" s="5" t="s">
        <v>1261</v>
      </c>
      <c r="AC341" s="5">
        <f>ROUNDUP(Z341*Assumptions!$B$13/Assumptions!$B$10,0)</f>
        <v>310</v>
      </c>
      <c r="AD341" s="6">
        <f>AC341*Assumptions!$B$9</f>
        <v>124000</v>
      </c>
      <c r="AE341" s="5">
        <v>185</v>
      </c>
      <c r="AF341" s="6">
        <v>6959.11</v>
      </c>
      <c r="AG341" s="5">
        <f>ROUNDUP(Z341*Assumptions!$B$15/Assumptions!$B$10,0)</f>
        <v>31</v>
      </c>
      <c r="AH341" s="6">
        <f>AG341*Assumptions!$B$9</f>
        <v>12400</v>
      </c>
      <c r="AI341" s="5">
        <v>17</v>
      </c>
      <c r="AJ341" s="6">
        <v>744.97</v>
      </c>
      <c r="AK341" s="5">
        <f>ROUNDUP(Z341*Assumptions!$B$16/Assumptions!$B$10,0)</f>
        <v>41</v>
      </c>
      <c r="AL341" s="6">
        <f>AK341*Assumptions!$B$9</f>
        <v>16400</v>
      </c>
      <c r="AM341" s="5" t="s">
        <v>60</v>
      </c>
      <c r="AN341" s="6" t="s">
        <v>60</v>
      </c>
      <c r="AQ341" s="5">
        <f t="shared" si="42"/>
        <v>1</v>
      </c>
      <c r="AR341" s="5">
        <f>IF(R341&gt;9,Assumptions!$B$18,0)</f>
        <v>0</v>
      </c>
      <c r="AS341" s="5">
        <f>IF(OR(T341="se",T341="s"),Assumptions!$B$19,0)</f>
        <v>0</v>
      </c>
      <c r="AT341" s="5">
        <f>IF(ISBLANK(V341),0,Assumptions!$B$20)</f>
        <v>0</v>
      </c>
      <c r="AU341" s="5">
        <f>IF(W341&gt;0,Assumptions!$B$21,0)</f>
        <v>0</v>
      </c>
      <c r="AV341" s="5">
        <f>IF(OR(COUNT(SEARCH({"ih","ie"},D341)),COUNT(SEARCH({"profile","income","lim","lico","mbm"},O341))),Assumptions!$B$22,0)</f>
        <v>0</v>
      </c>
      <c r="AW341" s="5">
        <f>IF(OR(COUNT(SEARCH({"hsc","ih","sdc"},D341)),COUNT(SEARCH({"profile","dwelling","housing","construction","rooms","owner","rent"},O341))),Assumptions!$B$23,0)</f>
        <v>0</v>
      </c>
      <c r="AX341" s="5">
        <f>IF(OR(COUNT(SEARCH({"ied","ic","evm"},D341)),COUNT(SEARCH({"profile","immigr","birth","visible","citizen","generation"},O341))),1,0)</f>
        <v>0</v>
      </c>
      <c r="AY341" s="5">
        <f>IF(OR(COUNT(SEARCH({"fh","fhm","ms"},D341)),COUNT(SEARCH({"profile","common-law","marital","family","parent","child","same sex","living alone","household size"},O341))),Assumptions!$B$25,0)</f>
        <v>0</v>
      </c>
      <c r="AZ341" s="5">
        <f>IF(OR(COUNT(SEARCH({"as"},D341)),COUNT(SEARCH({"profile","age","elderly","child","senior"},O341))),Assumptions!$B$26,0)</f>
        <v>1</v>
      </c>
    </row>
    <row r="342" spans="1:52" ht="50.1" customHeight="1" x14ac:dyDescent="0.2">
      <c r="A342" s="5">
        <v>359</v>
      </c>
      <c r="B342" s="5">
        <v>9</v>
      </c>
      <c r="C342" s="10" t="s">
        <v>51</v>
      </c>
      <c r="D342" s="10" t="s">
        <v>824</v>
      </c>
      <c r="E342" s="5" t="s">
        <v>1228</v>
      </c>
      <c r="F342" s="8">
        <f>IF(IF(AE342="NA",AC342,AE342)&gt;Assumptions!$B$11,0,1)</f>
        <v>1</v>
      </c>
      <c r="G342" s="8">
        <f t="shared" si="37"/>
        <v>0</v>
      </c>
      <c r="H342" s="8">
        <f>IF(IF(AI342="NA",AG342,AI342)&gt;Assumptions!$B$11,0,1)</f>
        <v>1</v>
      </c>
      <c r="I342" s="6">
        <f t="shared" si="38"/>
        <v>472.42</v>
      </c>
      <c r="J342" s="8">
        <f>IF(IF(AM342="NA",AK342,AM342)&gt;Assumptions!$B$11,0,1)</f>
        <v>1</v>
      </c>
      <c r="K342" s="6">
        <f t="shared" si="39"/>
        <v>872.42000000000007</v>
      </c>
      <c r="L342" s="5">
        <f t="shared" si="40"/>
        <v>1</v>
      </c>
      <c r="M342" s="5">
        <v>1</v>
      </c>
      <c r="N342" s="34">
        <f t="shared" si="41"/>
        <v>1</v>
      </c>
      <c r="O342" s="10" t="s">
        <v>1186</v>
      </c>
      <c r="P342" s="10" t="s">
        <v>1187</v>
      </c>
      <c r="Q342" s="24"/>
      <c r="R342" s="9">
        <v>-99</v>
      </c>
      <c r="S342" s="9" t="s">
        <v>57</v>
      </c>
      <c r="T342" s="9" t="s">
        <v>416</v>
      </c>
      <c r="X342" s="9" t="s">
        <v>61</v>
      </c>
      <c r="Y342" s="14" t="s">
        <v>1252</v>
      </c>
      <c r="Z342" s="7">
        <v>12096</v>
      </c>
      <c r="AB342" s="5" t="s">
        <v>288</v>
      </c>
      <c r="AC342" s="5">
        <f>ROUNDUP(Z342*Assumptions!$B$13/Assumptions!$B$10,0)</f>
        <v>2</v>
      </c>
      <c r="AD342" s="6">
        <f>AC342*Assumptions!$B$9</f>
        <v>800</v>
      </c>
      <c r="AE342" s="5">
        <v>1</v>
      </c>
      <c r="AF342" s="6">
        <v>236.21</v>
      </c>
      <c r="AG342" s="5">
        <f>ROUNDUP(Z342*Assumptions!$B$15/Assumptions!$B$10,0)</f>
        <v>1</v>
      </c>
      <c r="AH342" s="6">
        <f>AG342*Assumptions!$B$9</f>
        <v>400</v>
      </c>
      <c r="AI342" s="5">
        <v>1</v>
      </c>
      <c r="AJ342" s="6">
        <v>236.21</v>
      </c>
      <c r="AK342" s="5">
        <f>ROUNDUP(Z342*Assumptions!$B$16/Assumptions!$B$10,0)</f>
        <v>1</v>
      </c>
      <c r="AL342" s="6">
        <f>AK342*Assumptions!$B$9</f>
        <v>400</v>
      </c>
      <c r="AM342" s="5" t="s">
        <v>60</v>
      </c>
      <c r="AN342" s="6" t="s">
        <v>60</v>
      </c>
      <c r="AQ342" s="5">
        <f t="shared" si="42"/>
        <v>1</v>
      </c>
      <c r="AR342" s="5">
        <f>IF(R342&gt;9,Assumptions!$B$18,0)</f>
        <v>0</v>
      </c>
      <c r="AS342" s="5">
        <f>IF(OR(T342="se",T342="s"),Assumptions!$B$19,0)</f>
        <v>0</v>
      </c>
      <c r="AT342" s="5">
        <f>IF(ISBLANK(V342),0,Assumptions!$B$20)</f>
        <v>0</v>
      </c>
      <c r="AU342" s="5">
        <f>IF(W342&gt;0,Assumptions!$B$21,0)</f>
        <v>0</v>
      </c>
      <c r="AV342" s="5">
        <f>IF(OR(COUNT(SEARCH({"ih","ie"},D342)),COUNT(SEARCH({"profile","income","lim","lico","mbm"},O342))),Assumptions!$B$22,0)</f>
        <v>0</v>
      </c>
      <c r="AW342" s="5">
        <f>IF(OR(COUNT(SEARCH({"hsc","ih","sdc"},D342)),COUNT(SEARCH({"profile","dwelling","housing","construction","rooms","owner","rent"},O342))),Assumptions!$B$23,0)</f>
        <v>0</v>
      </c>
      <c r="AX342" s="5">
        <f>IF(OR(COUNT(SEARCH({"ied","ic","evm"},D342)),COUNT(SEARCH({"profile","immigr","birth","visible","citizen","generation"},O342))),1,0)</f>
        <v>0</v>
      </c>
      <c r="AY342" s="5">
        <f>IF(OR(COUNT(SEARCH({"fh","fhm","ms"},D342)),COUNT(SEARCH({"profile","common-law","marital","family","parent","child","same sex","living alone","household size"},O342))),Assumptions!$B$25,0)</f>
        <v>0</v>
      </c>
      <c r="AZ342" s="5">
        <f>IF(OR(COUNT(SEARCH({"as"},D342)),COUNT(SEARCH({"profile","age","elderly","child","senior"},O342))),Assumptions!$B$26,0)</f>
        <v>1</v>
      </c>
    </row>
    <row r="343" spans="1:52" ht="50.1" customHeight="1" x14ac:dyDescent="0.2">
      <c r="A343" s="5">
        <v>360</v>
      </c>
      <c r="B343" s="5">
        <v>9</v>
      </c>
      <c r="C343" s="10" t="s">
        <v>51</v>
      </c>
      <c r="D343" s="10" t="s">
        <v>824</v>
      </c>
      <c r="E343" s="5" t="s">
        <v>1229</v>
      </c>
      <c r="F343" s="8">
        <f>IF(IF(AE343="NA",AC343,AE343)&gt;Assumptions!$B$11,0,1)</f>
        <v>0</v>
      </c>
      <c r="G343" s="8">
        <f t="shared" si="37"/>
        <v>0</v>
      </c>
      <c r="H343" s="8">
        <f>IF(IF(AI343="NA",AG343,AI343)&gt;Assumptions!$B$11,0,1)</f>
        <v>0</v>
      </c>
      <c r="I343" s="6">
        <f t="shared" si="38"/>
        <v>0</v>
      </c>
      <c r="J343" s="8">
        <f>IF(IF(AM343="NA",AK343,AM343)&gt;Assumptions!$B$11,0,1)</f>
        <v>0</v>
      </c>
      <c r="K343" s="6">
        <f t="shared" si="39"/>
        <v>0</v>
      </c>
      <c r="L343" s="5">
        <f t="shared" si="40"/>
        <v>1</v>
      </c>
      <c r="M343" s="5">
        <v>0</v>
      </c>
      <c r="N343" s="34">
        <f t="shared" si="41"/>
        <v>0</v>
      </c>
      <c r="O343" s="10" t="s">
        <v>1188</v>
      </c>
      <c r="P343" s="10" t="s">
        <v>1189</v>
      </c>
      <c r="Q343" s="24"/>
      <c r="R343" s="9">
        <v>-99</v>
      </c>
      <c r="S343" s="9" t="s">
        <v>57</v>
      </c>
      <c r="T343" s="9" t="s">
        <v>416</v>
      </c>
      <c r="X343" s="9" t="s">
        <v>61</v>
      </c>
      <c r="Y343" s="14" t="s">
        <v>1252</v>
      </c>
      <c r="Z343" s="7">
        <v>1453248</v>
      </c>
      <c r="AB343" s="5" t="s">
        <v>1261</v>
      </c>
      <c r="AC343" s="5">
        <f>ROUNDUP(Z343*Assumptions!$B$13/Assumptions!$B$10,0)</f>
        <v>164</v>
      </c>
      <c r="AD343" s="6">
        <f>AC343*Assumptions!$B$9</f>
        <v>65600</v>
      </c>
      <c r="AE343" s="5">
        <v>92</v>
      </c>
      <c r="AF343" s="6">
        <v>2780</v>
      </c>
      <c r="AG343" s="5">
        <f>ROUNDUP(Z343*Assumptions!$B$15/Assumptions!$B$10,0)</f>
        <v>16</v>
      </c>
      <c r="AH343" s="6">
        <f>AG343*Assumptions!$B$9</f>
        <v>6400</v>
      </c>
      <c r="AI343" s="5">
        <v>8</v>
      </c>
      <c r="AJ343" s="6">
        <v>454.25</v>
      </c>
      <c r="AK343" s="5">
        <f>ROUNDUP(Z343*Assumptions!$B$16/Assumptions!$B$10,0)</f>
        <v>22</v>
      </c>
      <c r="AL343" s="6">
        <f>AK343*Assumptions!$B$9</f>
        <v>8800</v>
      </c>
      <c r="AM343" s="5" t="s">
        <v>60</v>
      </c>
      <c r="AN343" s="6" t="s">
        <v>60</v>
      </c>
      <c r="AQ343" s="5">
        <f t="shared" si="42"/>
        <v>1</v>
      </c>
      <c r="AR343" s="5">
        <f>IF(R343&gt;9,Assumptions!$B$18,0)</f>
        <v>0</v>
      </c>
      <c r="AS343" s="5">
        <f>IF(OR(T343="se",T343="s"),Assumptions!$B$19,0)</f>
        <v>0</v>
      </c>
      <c r="AT343" s="5">
        <f>IF(ISBLANK(V343),0,Assumptions!$B$20)</f>
        <v>0</v>
      </c>
      <c r="AU343" s="5">
        <f>IF(W343&gt;0,Assumptions!$B$21,0)</f>
        <v>0</v>
      </c>
      <c r="AV343" s="5">
        <f>IF(OR(COUNT(SEARCH({"ih","ie"},D343)),COUNT(SEARCH({"profile","income","lim","lico","mbm"},O343))),Assumptions!$B$22,0)</f>
        <v>0</v>
      </c>
      <c r="AW343" s="5">
        <f>IF(OR(COUNT(SEARCH({"hsc","ih","sdc"},D343)),COUNT(SEARCH({"profile","dwelling","housing","construction","rooms","owner","rent"},O343))),Assumptions!$B$23,0)</f>
        <v>0</v>
      </c>
      <c r="AX343" s="5">
        <f>IF(OR(COUNT(SEARCH({"ied","ic","evm"},D343)),COUNT(SEARCH({"profile","immigr","birth","visible","citizen","generation"},O343))),1,0)</f>
        <v>0</v>
      </c>
      <c r="AY343" s="5">
        <f>IF(OR(COUNT(SEARCH({"fh","fhm","ms"},D343)),COUNT(SEARCH({"profile","common-law","marital","family","parent","child","same sex","living alone","household size"},O343))),Assumptions!$B$25,0)</f>
        <v>0</v>
      </c>
      <c r="AZ343" s="5">
        <f>IF(OR(COUNT(SEARCH({"as"},D343)),COUNT(SEARCH({"profile","age","elderly","child","senior"},O343))),Assumptions!$B$26,0)</f>
        <v>1</v>
      </c>
    </row>
    <row r="344" spans="1:52" ht="50.1" customHeight="1" x14ac:dyDescent="0.2">
      <c r="A344" s="5">
        <v>361</v>
      </c>
      <c r="B344" s="5">
        <v>9</v>
      </c>
      <c r="C344" s="10" t="s">
        <v>51</v>
      </c>
      <c r="D344" s="10" t="s">
        <v>824</v>
      </c>
      <c r="E344" s="5" t="s">
        <v>1230</v>
      </c>
      <c r="F344" s="8">
        <f>IF(IF(AE344="NA",AC344,AE344)&gt;Assumptions!$B$11,0,1)</f>
        <v>1</v>
      </c>
      <c r="G344" s="8">
        <f t="shared" si="37"/>
        <v>0</v>
      </c>
      <c r="H344" s="8">
        <f>IF(IF(AI344="NA",AG344,AI344)&gt;Assumptions!$B$11,0,1)</f>
        <v>1</v>
      </c>
      <c r="I344" s="6">
        <f t="shared" si="38"/>
        <v>236.21</v>
      </c>
      <c r="J344" s="8">
        <f>IF(IF(AM344="NA",AK344,AM344)&gt;Assumptions!$B$11,0,1)</f>
        <v>1</v>
      </c>
      <c r="K344" s="6">
        <f t="shared" si="39"/>
        <v>636.21</v>
      </c>
      <c r="L344" s="5">
        <f t="shared" si="40"/>
        <v>2</v>
      </c>
      <c r="M344" s="5">
        <v>1</v>
      </c>
      <c r="N344" s="34">
        <f t="shared" si="41"/>
        <v>1</v>
      </c>
      <c r="O344" s="10" t="s">
        <v>1190</v>
      </c>
      <c r="P344" s="10" t="s">
        <v>1191</v>
      </c>
      <c r="Q344" s="24" t="s">
        <v>144</v>
      </c>
      <c r="R344" s="9">
        <v>28</v>
      </c>
      <c r="S344" s="9" t="s">
        <v>57</v>
      </c>
      <c r="T344" s="9" t="s">
        <v>284</v>
      </c>
      <c r="X344" s="9" t="s">
        <v>61</v>
      </c>
      <c r="Y344" s="14" t="s">
        <v>1252</v>
      </c>
      <c r="Z344" s="7">
        <v>3480</v>
      </c>
      <c r="AB344" s="5" t="s">
        <v>1260</v>
      </c>
      <c r="AC344" s="5">
        <f>ROUNDUP(Z344*Assumptions!$B$13/Assumptions!$B$10,0)</f>
        <v>1</v>
      </c>
      <c r="AD344" s="6">
        <f>AC344*Assumptions!$B$9</f>
        <v>400</v>
      </c>
      <c r="AE344" s="5">
        <v>1</v>
      </c>
      <c r="AF344" s="6">
        <v>0</v>
      </c>
      <c r="AG344" s="5">
        <f>ROUNDUP(Z344*Assumptions!$B$15/Assumptions!$B$10,0)</f>
        <v>1</v>
      </c>
      <c r="AH344" s="6">
        <f>AG344*Assumptions!$B$9</f>
        <v>400</v>
      </c>
      <c r="AI344" s="5">
        <v>1</v>
      </c>
      <c r="AJ344" s="6">
        <v>236.21</v>
      </c>
      <c r="AK344" s="5">
        <f>ROUNDUP(Z344*Assumptions!$B$16/Assumptions!$B$10,0)</f>
        <v>1</v>
      </c>
      <c r="AL344" s="6">
        <f>AK344*Assumptions!$B$9</f>
        <v>400</v>
      </c>
      <c r="AM344" s="5" t="s">
        <v>60</v>
      </c>
      <c r="AN344" s="6" t="s">
        <v>60</v>
      </c>
      <c r="AQ344" s="5">
        <f t="shared" si="42"/>
        <v>1</v>
      </c>
      <c r="AR344" s="5">
        <f>IF(R344&gt;9,Assumptions!$B$18,0)</f>
        <v>1</v>
      </c>
      <c r="AS344" s="5">
        <f>IF(OR(T344="se",T344="s"),Assumptions!$B$19,0)</f>
        <v>0</v>
      </c>
      <c r="AT344" s="5">
        <f>IF(ISBLANK(V344),0,Assumptions!$B$20)</f>
        <v>0</v>
      </c>
      <c r="AU344" s="5">
        <f>IF(W344&gt;0,Assumptions!$B$21,0)</f>
        <v>0</v>
      </c>
      <c r="AV344" s="5">
        <f>IF(OR(COUNT(SEARCH({"ih","ie"},D344)),COUNT(SEARCH({"profile","income","lim","lico","mbm"},O344))),Assumptions!$B$22,0)</f>
        <v>0</v>
      </c>
      <c r="AW344" s="5">
        <f>IF(OR(COUNT(SEARCH({"hsc","ih","sdc"},D344)),COUNT(SEARCH({"profile","dwelling","housing","construction","rooms","owner","rent"},O344))),Assumptions!$B$23,0)</f>
        <v>0</v>
      </c>
      <c r="AX344" s="5">
        <f>IF(OR(COUNT(SEARCH({"ied","ic","evm"},D344)),COUNT(SEARCH({"profile","immigr","birth","visible","citizen","generation"},O344))),1,0)</f>
        <v>0</v>
      </c>
      <c r="AY344" s="5">
        <f>IF(OR(COUNT(SEARCH({"fh","fhm","ms"},D344)),COUNT(SEARCH({"profile","common-law","marital","family","parent","child","same sex","living alone","household size"},O344))),Assumptions!$B$25,0)</f>
        <v>0</v>
      </c>
      <c r="AZ344" s="5">
        <f>IF(OR(COUNT(SEARCH({"as"},D344)),COUNT(SEARCH({"profile","age","elderly","child","senior"},O344))),Assumptions!$B$26,0)</f>
        <v>1</v>
      </c>
    </row>
    <row r="345" spans="1:52" ht="50.1" customHeight="1" x14ac:dyDescent="0.2">
      <c r="A345" s="5">
        <v>362</v>
      </c>
      <c r="B345" s="5">
        <v>9</v>
      </c>
      <c r="C345" s="10" t="s">
        <v>51</v>
      </c>
      <c r="D345" s="10" t="s">
        <v>824</v>
      </c>
      <c r="E345" s="5" t="s">
        <v>1262</v>
      </c>
      <c r="F345" s="8">
        <f>IF(IF(AE345="NA",AC345,AE345)&gt;Assumptions!$B$11,0,1)</f>
        <v>0</v>
      </c>
      <c r="G345" s="8">
        <f t="shared" si="37"/>
        <v>1</v>
      </c>
      <c r="H345" s="8">
        <f>IF(IF(AI345="NA",AG345,AI345)&gt;Assumptions!$B$11,0,1)</f>
        <v>1</v>
      </c>
      <c r="I345" s="6">
        <f t="shared" si="38"/>
        <v>400</v>
      </c>
      <c r="J345" s="8">
        <f>IF(IF(AM345="NA",AK345,AM345)&gt;Assumptions!$B$11,0,1)</f>
        <v>1</v>
      </c>
      <c r="K345" s="6">
        <f t="shared" si="39"/>
        <v>800</v>
      </c>
      <c r="L345" s="5">
        <f t="shared" si="40"/>
        <v>2</v>
      </c>
      <c r="M345" s="5">
        <v>0</v>
      </c>
      <c r="N345" s="34">
        <f t="shared" si="41"/>
        <v>0</v>
      </c>
      <c r="O345" s="10" t="s">
        <v>1192</v>
      </c>
      <c r="P345" s="10" t="s">
        <v>1193</v>
      </c>
      <c r="Q345" s="24" t="s">
        <v>144</v>
      </c>
      <c r="R345" s="9">
        <v>28</v>
      </c>
      <c r="S345" s="9" t="s">
        <v>57</v>
      </c>
      <c r="T345" s="9" t="s">
        <v>284</v>
      </c>
      <c r="X345" s="9" t="s">
        <v>61</v>
      </c>
      <c r="Y345" s="14" t="s">
        <v>1252</v>
      </c>
      <c r="Z345" s="7">
        <v>59160</v>
      </c>
      <c r="AB345" s="5" t="s">
        <v>1259</v>
      </c>
      <c r="AC345" s="5">
        <f>ROUNDUP(Z345*Assumptions!$B$13/Assumptions!$B$10,0)</f>
        <v>7</v>
      </c>
      <c r="AD345" s="6">
        <f>AC345*Assumptions!$B$9</f>
        <v>2800</v>
      </c>
      <c r="AE345" s="5">
        <v>8</v>
      </c>
      <c r="AF345" s="6">
        <v>454.25</v>
      </c>
      <c r="AG345" s="5">
        <f>ROUNDUP(Z345*Assumptions!$B$15/Assumptions!$B$10,0)</f>
        <v>1</v>
      </c>
      <c r="AH345" s="6">
        <f>AG345*Assumptions!$B$9</f>
        <v>400</v>
      </c>
      <c r="AI345" s="5">
        <v>1</v>
      </c>
      <c r="AJ345" s="6">
        <v>0</v>
      </c>
      <c r="AK345" s="5">
        <f>ROUNDUP(Z345*Assumptions!$B$16/Assumptions!$B$10,0)</f>
        <v>1</v>
      </c>
      <c r="AL345" s="6">
        <f>AK345*Assumptions!$B$9</f>
        <v>400</v>
      </c>
      <c r="AM345" s="5" t="s">
        <v>60</v>
      </c>
      <c r="AN345" s="6" t="s">
        <v>60</v>
      </c>
      <c r="AQ345" s="5">
        <f t="shared" si="42"/>
        <v>1</v>
      </c>
      <c r="AR345" s="5">
        <f>IF(R345&gt;9,Assumptions!$B$18,0)</f>
        <v>1</v>
      </c>
      <c r="AS345" s="5">
        <f>IF(OR(T345="se",T345="s"),Assumptions!$B$19,0)</f>
        <v>0</v>
      </c>
      <c r="AT345" s="5">
        <f>IF(ISBLANK(V345),0,Assumptions!$B$20)</f>
        <v>0</v>
      </c>
      <c r="AU345" s="5">
        <f>IF(W345&gt;0,Assumptions!$B$21,0)</f>
        <v>0</v>
      </c>
      <c r="AV345" s="5">
        <f>IF(OR(COUNT(SEARCH({"ih","ie"},D345)),COUNT(SEARCH({"profile","income","lim","lico","mbm"},O345))),Assumptions!$B$22,0)</f>
        <v>0</v>
      </c>
      <c r="AW345" s="5">
        <f>IF(OR(COUNT(SEARCH({"hsc","ih","sdc"},D345)),COUNT(SEARCH({"profile","dwelling","housing","construction","rooms","owner","rent"},O345))),Assumptions!$B$23,0)</f>
        <v>0</v>
      </c>
      <c r="AX345" s="5">
        <f>IF(OR(COUNT(SEARCH({"ied","ic","evm"},D345)),COUNT(SEARCH({"profile","immigr","birth","visible","citizen","generation"},O345))),1,0)</f>
        <v>0</v>
      </c>
      <c r="AY345" s="5">
        <f>IF(OR(COUNT(SEARCH({"fh","fhm","ms"},D345)),COUNT(SEARCH({"profile","common-law","marital","family","parent","child","same sex","living alone","household size"},O345))),Assumptions!$B$25,0)</f>
        <v>0</v>
      </c>
      <c r="AZ345" s="5">
        <f>IF(OR(COUNT(SEARCH({"as"},D345)),COUNT(SEARCH({"profile","age","elderly","child","senior"},O345))),Assumptions!$B$26,0)</f>
        <v>1</v>
      </c>
    </row>
    <row r="346" spans="1:52" ht="50.1" customHeight="1" x14ac:dyDescent="0.2">
      <c r="A346" s="5">
        <v>363</v>
      </c>
      <c r="B346" s="5">
        <v>9</v>
      </c>
      <c r="C346" s="10" t="s">
        <v>51</v>
      </c>
      <c r="D346" s="10" t="s">
        <v>824</v>
      </c>
      <c r="E346" s="5" t="s">
        <v>1273</v>
      </c>
      <c r="F346" s="8">
        <f>IF(IF(AE346="NA",AC346,AE346)&gt;Assumptions!$B$11,0,1)</f>
        <v>0</v>
      </c>
      <c r="G346" s="8">
        <f t="shared" si="37"/>
        <v>1</v>
      </c>
      <c r="H346" s="8">
        <f>IF(IF(AI346="NA",AG346,AI346)&gt;Assumptions!$B$11,0,1)</f>
        <v>1</v>
      </c>
      <c r="I346" s="6">
        <f t="shared" si="38"/>
        <v>400</v>
      </c>
      <c r="J346" s="8">
        <f>IF(IF(AM346="NA",AK346,AM346)&gt;Assumptions!$B$11,0,1)</f>
        <v>1</v>
      </c>
      <c r="K346" s="6">
        <f t="shared" si="39"/>
        <v>1200</v>
      </c>
      <c r="L346" s="5">
        <f t="shared" si="40"/>
        <v>1</v>
      </c>
      <c r="M346" s="5">
        <v>0</v>
      </c>
      <c r="N346" s="34">
        <f t="shared" si="41"/>
        <v>0</v>
      </c>
      <c r="O346" s="10" t="s">
        <v>1194</v>
      </c>
      <c r="P346" s="10" t="s">
        <v>1195</v>
      </c>
      <c r="Q346" s="24"/>
      <c r="R346" s="9">
        <v>-99</v>
      </c>
      <c r="S346" s="9" t="s">
        <v>57</v>
      </c>
      <c r="T346" s="9" t="s">
        <v>416</v>
      </c>
      <c r="X346" s="9" t="s">
        <v>61</v>
      </c>
      <c r="Y346" s="14" t="s">
        <v>1252</v>
      </c>
      <c r="Z346" s="7">
        <v>82824</v>
      </c>
      <c r="AB346" s="5" t="s">
        <v>1259</v>
      </c>
      <c r="AC346" s="5">
        <f>ROUNDUP(Z346*Assumptions!$B$13/Assumptions!$B$10,0)</f>
        <v>10</v>
      </c>
      <c r="AD346" s="6">
        <f>AC346*Assumptions!$B$9</f>
        <v>4000</v>
      </c>
      <c r="AE346" s="5">
        <v>8</v>
      </c>
      <c r="AF346" s="6">
        <v>454.25</v>
      </c>
      <c r="AG346" s="5">
        <f>ROUNDUP(Z346*Assumptions!$B$15/Assumptions!$B$10,0)</f>
        <v>1</v>
      </c>
      <c r="AH346" s="6">
        <f>AG346*Assumptions!$B$9</f>
        <v>400</v>
      </c>
      <c r="AI346" s="5">
        <v>1</v>
      </c>
      <c r="AJ346" s="6">
        <v>0</v>
      </c>
      <c r="AK346" s="5">
        <f>ROUNDUP(Z346*Assumptions!$B$16/Assumptions!$B$10,0)</f>
        <v>2</v>
      </c>
      <c r="AL346" s="6">
        <f>AK346*Assumptions!$B$9</f>
        <v>800</v>
      </c>
      <c r="AM346" s="5" t="s">
        <v>60</v>
      </c>
      <c r="AN346" s="6" t="s">
        <v>60</v>
      </c>
      <c r="AQ346" s="5">
        <f t="shared" si="42"/>
        <v>1</v>
      </c>
      <c r="AR346" s="5">
        <f>IF(R346&gt;9,Assumptions!$B$18,0)</f>
        <v>0</v>
      </c>
      <c r="AS346" s="5">
        <f>IF(OR(T346="se",T346="s"),Assumptions!$B$19,0)</f>
        <v>0</v>
      </c>
      <c r="AT346" s="5">
        <f>IF(ISBLANK(V346),0,Assumptions!$B$20)</f>
        <v>0</v>
      </c>
      <c r="AU346" s="5">
        <f>IF(W346&gt;0,Assumptions!$B$21,0)</f>
        <v>0</v>
      </c>
      <c r="AV346" s="5">
        <f>IF(OR(COUNT(SEARCH({"ih","ie"},D346)),COUNT(SEARCH({"profile","income","lim","lico","mbm"},O346))),Assumptions!$B$22,0)</f>
        <v>0</v>
      </c>
      <c r="AW346" s="5">
        <f>IF(OR(COUNT(SEARCH({"hsc","ih","sdc"},D346)),COUNT(SEARCH({"profile","dwelling","housing","construction","rooms","owner","rent"},O346))),Assumptions!$B$23,0)</f>
        <v>0</v>
      </c>
      <c r="AX346" s="5">
        <f>IF(OR(COUNT(SEARCH({"ied","ic","evm"},D346)),COUNT(SEARCH({"profile","immigr","birth","visible","citizen","generation"},O346))),1,0)</f>
        <v>0</v>
      </c>
      <c r="AY346" s="5">
        <f>IF(OR(COUNT(SEARCH({"fh","fhm","ms"},D346)),COUNT(SEARCH({"profile","common-law","marital","family","parent","child","same sex","living alone","household size"},O346))),Assumptions!$B$25,0)</f>
        <v>0</v>
      </c>
      <c r="AZ346" s="5">
        <f>IF(OR(COUNT(SEARCH({"as"},D346)),COUNT(SEARCH({"profile","age","elderly","child","senior"},O346))),Assumptions!$B$26,0)</f>
        <v>1</v>
      </c>
    </row>
    <row r="347" spans="1:52" ht="50.1" customHeight="1" x14ac:dyDescent="0.2">
      <c r="A347" s="5">
        <v>364</v>
      </c>
      <c r="B347" s="5">
        <v>9</v>
      </c>
      <c r="C347" s="10" t="s">
        <v>51</v>
      </c>
      <c r="D347" s="10" t="s">
        <v>824</v>
      </c>
      <c r="E347" s="5" t="s">
        <v>1231</v>
      </c>
      <c r="F347" s="8">
        <f>IF(IF(AE347="NA",AC347,AE347)&gt;Assumptions!$B$11,0,1)</f>
        <v>0</v>
      </c>
      <c r="G347" s="8">
        <f t="shared" si="37"/>
        <v>1</v>
      </c>
      <c r="H347" s="8">
        <f>IF(IF(AI347="NA",AG347,AI347)&gt;Assumptions!$B$11,0,1)</f>
        <v>1</v>
      </c>
      <c r="I347" s="6">
        <f t="shared" si="38"/>
        <v>636.21</v>
      </c>
      <c r="J347" s="8">
        <f>IF(IF(AM347="NA",AK347,AM347)&gt;Assumptions!$B$11,0,1)</f>
        <v>1</v>
      </c>
      <c r="K347" s="6">
        <f t="shared" si="39"/>
        <v>1436.21</v>
      </c>
      <c r="L347" s="5">
        <f t="shared" si="40"/>
        <v>1</v>
      </c>
      <c r="M347" s="5">
        <v>1</v>
      </c>
      <c r="N347" s="34">
        <f t="shared" si="41"/>
        <v>1</v>
      </c>
      <c r="O347" s="10" t="s">
        <v>1196</v>
      </c>
      <c r="P347" s="10" t="s">
        <v>1197</v>
      </c>
      <c r="Q347" s="24"/>
      <c r="R347" s="9">
        <v>-99</v>
      </c>
      <c r="S347" s="9" t="s">
        <v>57</v>
      </c>
      <c r="T347" s="9" t="s">
        <v>416</v>
      </c>
      <c r="X347" s="9" t="s">
        <v>61</v>
      </c>
      <c r="Y347" s="14" t="s">
        <v>1252</v>
      </c>
      <c r="Z347" s="7">
        <v>72250</v>
      </c>
      <c r="AB347" s="5" t="s">
        <v>288</v>
      </c>
      <c r="AC347" s="5">
        <f>ROUNDUP(Z347*Assumptions!$B$13/Assumptions!$B$10,0)</f>
        <v>9</v>
      </c>
      <c r="AD347" s="6">
        <f>AC347*Assumptions!$B$9</f>
        <v>3600</v>
      </c>
      <c r="AE347" s="5">
        <v>8</v>
      </c>
      <c r="AF347" s="6">
        <v>454.25</v>
      </c>
      <c r="AG347" s="5">
        <f>ROUNDUP(Z347*Assumptions!$B$15/Assumptions!$B$10,0)</f>
        <v>1</v>
      </c>
      <c r="AH347" s="6">
        <f>AG347*Assumptions!$B$9</f>
        <v>400</v>
      </c>
      <c r="AI347" s="5">
        <v>1</v>
      </c>
      <c r="AJ347" s="6">
        <v>236.21</v>
      </c>
      <c r="AK347" s="5">
        <f>ROUNDUP(Z347*Assumptions!$B$16/Assumptions!$B$10,0)</f>
        <v>2</v>
      </c>
      <c r="AL347" s="6">
        <f>AK347*Assumptions!$B$9</f>
        <v>800</v>
      </c>
      <c r="AM347" s="5" t="s">
        <v>60</v>
      </c>
      <c r="AN347" s="6" t="s">
        <v>60</v>
      </c>
      <c r="AQ347" s="5">
        <f t="shared" si="42"/>
        <v>1</v>
      </c>
      <c r="AR347" s="5">
        <f>IF(R347&gt;9,Assumptions!$B$18,0)</f>
        <v>0</v>
      </c>
      <c r="AS347" s="5">
        <f>IF(OR(T347="se",T347="s"),Assumptions!$B$19,0)</f>
        <v>0</v>
      </c>
      <c r="AT347" s="5">
        <f>IF(ISBLANK(V347),0,Assumptions!$B$20)</f>
        <v>0</v>
      </c>
      <c r="AU347" s="5">
        <f>IF(W347&gt;0,Assumptions!$B$21,0)</f>
        <v>0</v>
      </c>
      <c r="AV347" s="5">
        <f>IF(OR(COUNT(SEARCH({"ih","ie"},D347)),COUNT(SEARCH({"profile","income","lim","lico","mbm"},O347))),Assumptions!$B$22,0)</f>
        <v>0</v>
      </c>
      <c r="AW347" s="5">
        <f>IF(OR(COUNT(SEARCH({"hsc","ih","sdc"},D347)),COUNT(SEARCH({"profile","dwelling","housing","construction","rooms","owner","rent"},O347))),Assumptions!$B$23,0)</f>
        <v>0</v>
      </c>
      <c r="AX347" s="5">
        <f>IF(OR(COUNT(SEARCH({"ied","ic","evm"},D347)),COUNT(SEARCH({"profile","immigr","birth","visible","citizen","generation"},O347))),1,0)</f>
        <v>0</v>
      </c>
      <c r="AY347" s="5">
        <f>IF(OR(COUNT(SEARCH({"fh","fhm","ms"},D347)),COUNT(SEARCH({"profile","common-law","marital","family","parent","child","same sex","living alone","household size"},O347))),Assumptions!$B$25,0)</f>
        <v>0</v>
      </c>
      <c r="AZ347" s="5">
        <f>IF(OR(COUNT(SEARCH({"as"},D347)),COUNT(SEARCH({"profile","age","elderly","child","senior"},O347))),Assumptions!$B$26,0)</f>
        <v>1</v>
      </c>
    </row>
    <row r="348" spans="1:52" ht="50.1" customHeight="1" x14ac:dyDescent="0.2">
      <c r="A348" s="5">
        <v>365</v>
      </c>
      <c r="B348" s="5">
        <v>9</v>
      </c>
      <c r="C348" s="10" t="s">
        <v>51</v>
      </c>
      <c r="D348" s="10" t="s">
        <v>824</v>
      </c>
      <c r="E348" s="5" t="s">
        <v>1242</v>
      </c>
      <c r="F348" s="8">
        <f>IF(IF(AE348="NA",AC348,AE348)&gt;Assumptions!$B$11,0,1)</f>
        <v>1</v>
      </c>
      <c r="G348" s="8">
        <f t="shared" si="37"/>
        <v>0</v>
      </c>
      <c r="H348" s="8">
        <f>IF(IF(AI348="NA",AG348,AI348)&gt;Assumptions!$B$11,0,1)</f>
        <v>1</v>
      </c>
      <c r="I348" s="6">
        <f t="shared" si="38"/>
        <v>0</v>
      </c>
      <c r="J348" s="8">
        <f>IF(IF(AM348="NA",AK348,AM348)&gt;Assumptions!$B$11,0,1)</f>
        <v>1</v>
      </c>
      <c r="K348" s="6">
        <f t="shared" si="39"/>
        <v>400</v>
      </c>
      <c r="L348" s="5">
        <f t="shared" si="40"/>
        <v>1</v>
      </c>
      <c r="M348" s="5">
        <v>0</v>
      </c>
      <c r="N348" s="34">
        <f t="shared" si="41"/>
        <v>0</v>
      </c>
      <c r="O348" s="10" t="s">
        <v>1198</v>
      </c>
      <c r="P348" s="10" t="s">
        <v>1199</v>
      </c>
      <c r="Q348" s="24"/>
      <c r="R348" s="9">
        <v>-99</v>
      </c>
      <c r="S348" s="9" t="s">
        <v>57</v>
      </c>
      <c r="T348" s="9" t="s">
        <v>416</v>
      </c>
      <c r="X348" s="9" t="s">
        <v>61</v>
      </c>
      <c r="Y348" s="14" t="s">
        <v>512</v>
      </c>
      <c r="Z348" s="7">
        <v>600</v>
      </c>
      <c r="AB348" s="5" t="s">
        <v>1260</v>
      </c>
      <c r="AC348" s="5">
        <f>ROUNDUP(Z348*Assumptions!$B$13/Assumptions!$B$10,0)</f>
        <v>1</v>
      </c>
      <c r="AD348" s="6">
        <f>AC348*Assumptions!$B$9</f>
        <v>400</v>
      </c>
      <c r="AE348" s="5">
        <v>1</v>
      </c>
      <c r="AF348" s="6">
        <v>0</v>
      </c>
      <c r="AG348" s="5">
        <f>ROUNDUP(Z348*Assumptions!$B$15/Assumptions!$B$10,0)</f>
        <v>1</v>
      </c>
      <c r="AH348" s="6">
        <f>AG348*Assumptions!$B$9</f>
        <v>400</v>
      </c>
      <c r="AI348" s="5">
        <v>1</v>
      </c>
      <c r="AJ348" s="6">
        <v>0</v>
      </c>
      <c r="AK348" s="5">
        <f>ROUNDUP(Z348*Assumptions!$B$16/Assumptions!$B$10,0)</f>
        <v>1</v>
      </c>
      <c r="AL348" s="6">
        <f>AK348*Assumptions!$B$9</f>
        <v>400</v>
      </c>
      <c r="AM348" s="5" t="s">
        <v>60</v>
      </c>
      <c r="AN348" s="6" t="s">
        <v>60</v>
      </c>
      <c r="AQ348" s="5">
        <f t="shared" si="42"/>
        <v>1</v>
      </c>
      <c r="AR348" s="5">
        <f>IF(R348&gt;9,Assumptions!$B$18,0)</f>
        <v>0</v>
      </c>
      <c r="AS348" s="5">
        <f>IF(OR(T348="se",T348="s"),Assumptions!$B$19,0)</f>
        <v>0</v>
      </c>
      <c r="AT348" s="5">
        <f>IF(ISBLANK(V348),0,Assumptions!$B$20)</f>
        <v>0</v>
      </c>
      <c r="AU348" s="5">
        <f>IF(W348&gt;0,Assumptions!$B$21,0)</f>
        <v>0</v>
      </c>
      <c r="AV348" s="5">
        <f>IF(OR(COUNT(SEARCH({"ih","ie"},D348)),COUNT(SEARCH({"profile","income","lim","lico","mbm"},O348))),Assumptions!$B$22,0)</f>
        <v>0</v>
      </c>
      <c r="AW348" s="5">
        <f>IF(OR(COUNT(SEARCH({"hsc","ih","sdc"},D348)),COUNT(SEARCH({"profile","dwelling","housing","construction","rooms","owner","rent"},O348))),Assumptions!$B$23,0)</f>
        <v>0</v>
      </c>
      <c r="AX348" s="5">
        <f>IF(OR(COUNT(SEARCH({"ied","ic","evm"},D348)),COUNT(SEARCH({"profile","immigr","birth","visible","citizen","generation"},O348))),1,0)</f>
        <v>0</v>
      </c>
      <c r="AY348" s="5">
        <f>IF(OR(COUNT(SEARCH({"fh","fhm","ms"},D348)),COUNT(SEARCH({"profile","common-law","marital","family","parent","child","same sex","living alone","household size"},O348))),Assumptions!$B$25,0)</f>
        <v>0</v>
      </c>
      <c r="AZ348" s="5">
        <f>IF(OR(COUNT(SEARCH({"as"},D348)),COUNT(SEARCH({"profile","age","elderly","child","senior"},O348))),Assumptions!$B$26,0)</f>
        <v>1</v>
      </c>
    </row>
    <row r="349" spans="1:52" ht="50.1" customHeight="1" x14ac:dyDescent="0.2">
      <c r="A349" s="5">
        <v>366</v>
      </c>
      <c r="B349" s="5">
        <v>9</v>
      </c>
      <c r="C349" s="10" t="s">
        <v>51</v>
      </c>
      <c r="D349" s="10" t="s">
        <v>824</v>
      </c>
      <c r="E349" s="5" t="s">
        <v>1232</v>
      </c>
      <c r="F349" s="8">
        <f>IF(IF(AE349="NA",AC349,AE349)&gt;Assumptions!$B$11,0,1)</f>
        <v>1</v>
      </c>
      <c r="G349" s="8">
        <f t="shared" si="37"/>
        <v>0</v>
      </c>
      <c r="H349" s="8">
        <f>IF(IF(AI349="NA",AG349,AI349)&gt;Assumptions!$B$11,0,1)</f>
        <v>1</v>
      </c>
      <c r="I349" s="6">
        <f t="shared" si="38"/>
        <v>472.42</v>
      </c>
      <c r="J349" s="8">
        <f>IF(IF(AM349="NA",AK349,AM349)&gt;Assumptions!$B$11,0,1)</f>
        <v>1</v>
      </c>
      <c r="K349" s="6">
        <f t="shared" si="39"/>
        <v>872.42000000000007</v>
      </c>
      <c r="L349" s="5">
        <f t="shared" si="40"/>
        <v>1</v>
      </c>
      <c r="M349" s="5">
        <v>1</v>
      </c>
      <c r="N349" s="34">
        <f t="shared" si="41"/>
        <v>1</v>
      </c>
      <c r="O349" s="10" t="s">
        <v>1200</v>
      </c>
      <c r="P349" s="10" t="s">
        <v>1201</v>
      </c>
      <c r="Q349" s="24"/>
      <c r="R349" s="9">
        <v>-99</v>
      </c>
      <c r="S349" s="9" t="s">
        <v>57</v>
      </c>
      <c r="T349" s="9" t="s">
        <v>416</v>
      </c>
      <c r="X349" s="9" t="s">
        <v>61</v>
      </c>
      <c r="Y349" s="14" t="s">
        <v>1252</v>
      </c>
      <c r="Z349" s="7">
        <v>21000</v>
      </c>
      <c r="AB349" s="5" t="s">
        <v>288</v>
      </c>
      <c r="AC349" s="5">
        <f>ROUNDUP(Z349*Assumptions!$B$13/Assumptions!$B$10,0)</f>
        <v>3</v>
      </c>
      <c r="AD349" s="6">
        <f>AC349*Assumptions!$B$9</f>
        <v>1200</v>
      </c>
      <c r="AE349" s="5">
        <v>2</v>
      </c>
      <c r="AF349" s="6">
        <v>236.21</v>
      </c>
      <c r="AG349" s="5">
        <f>ROUNDUP(Z349*Assumptions!$B$15/Assumptions!$B$10,0)</f>
        <v>1</v>
      </c>
      <c r="AH349" s="6">
        <f>AG349*Assumptions!$B$9</f>
        <v>400</v>
      </c>
      <c r="AI349" s="5">
        <v>1</v>
      </c>
      <c r="AJ349" s="6">
        <v>236.21</v>
      </c>
      <c r="AK349" s="5">
        <f>ROUNDUP(Z349*Assumptions!$B$16/Assumptions!$B$10,0)</f>
        <v>1</v>
      </c>
      <c r="AL349" s="6">
        <f>AK349*Assumptions!$B$9</f>
        <v>400</v>
      </c>
      <c r="AM349" s="5" t="s">
        <v>60</v>
      </c>
      <c r="AN349" s="6" t="s">
        <v>60</v>
      </c>
      <c r="AQ349" s="5">
        <f t="shared" si="42"/>
        <v>1</v>
      </c>
      <c r="AR349" s="5">
        <f>IF(R349&gt;9,Assumptions!$B$18,0)</f>
        <v>0</v>
      </c>
      <c r="AS349" s="5">
        <f>IF(OR(T349="se",T349="s"),Assumptions!$B$19,0)</f>
        <v>0</v>
      </c>
      <c r="AT349" s="5">
        <f>IF(ISBLANK(V349),0,Assumptions!$B$20)</f>
        <v>0</v>
      </c>
      <c r="AU349" s="5">
        <f>IF(W349&gt;0,Assumptions!$B$21,0)</f>
        <v>0</v>
      </c>
      <c r="AV349" s="5">
        <f>IF(OR(COUNT(SEARCH({"ih","ie"},D349)),COUNT(SEARCH({"profile","income","lim","lico","mbm"},O349))),Assumptions!$B$22,0)</f>
        <v>0</v>
      </c>
      <c r="AW349" s="5">
        <f>IF(OR(COUNT(SEARCH({"hsc","ih","sdc"},D349)),COUNT(SEARCH({"profile","dwelling","housing","construction","rooms","owner","rent"},O349))),Assumptions!$B$23,0)</f>
        <v>0</v>
      </c>
      <c r="AX349" s="5">
        <f>IF(OR(COUNT(SEARCH({"ied","ic","evm"},D349)),COUNT(SEARCH({"profile","immigr","birth","visible","citizen","generation"},O349))),1,0)</f>
        <v>0</v>
      </c>
      <c r="AY349" s="5">
        <f>IF(OR(COUNT(SEARCH({"fh","fhm","ms"},D349)),COUNT(SEARCH({"profile","common-law","marital","family","parent","child","same sex","living alone","household size"},O349))),Assumptions!$B$25,0)</f>
        <v>0</v>
      </c>
      <c r="AZ349" s="5">
        <f>IF(OR(COUNT(SEARCH({"as"},D349)),COUNT(SEARCH({"profile","age","elderly","child","senior"},O349))),Assumptions!$B$26,0)</f>
        <v>1</v>
      </c>
    </row>
    <row r="350" spans="1:52" ht="50.1" customHeight="1" x14ac:dyDescent="0.2">
      <c r="A350" s="5">
        <v>367</v>
      </c>
      <c r="B350" s="5">
        <v>9</v>
      </c>
      <c r="C350" s="10" t="s">
        <v>51</v>
      </c>
      <c r="D350" s="10" t="s">
        <v>824</v>
      </c>
      <c r="E350" s="5" t="s">
        <v>1233</v>
      </c>
      <c r="F350" s="8">
        <f>IF(IF(AE350="NA",AC350,AE350)&gt;Assumptions!$B$11,0,1)</f>
        <v>0</v>
      </c>
      <c r="G350" s="8">
        <f t="shared" si="37"/>
        <v>0</v>
      </c>
      <c r="H350" s="8">
        <f>IF(IF(AI350="NA",AG350,AI350)&gt;Assumptions!$B$11,0,1)</f>
        <v>0</v>
      </c>
      <c r="I350" s="6">
        <f t="shared" si="38"/>
        <v>0</v>
      </c>
      <c r="J350" s="8">
        <f>IF(IF(AM350="NA",AK350,AM350)&gt;Assumptions!$B$11,0,1)</f>
        <v>0</v>
      </c>
      <c r="K350" s="6">
        <f t="shared" si="39"/>
        <v>0</v>
      </c>
      <c r="L350" s="5">
        <f t="shared" si="40"/>
        <v>2</v>
      </c>
      <c r="M350" s="5">
        <v>0</v>
      </c>
      <c r="N350" s="34">
        <f t="shared" si="41"/>
        <v>0</v>
      </c>
      <c r="O350" s="10" t="s">
        <v>1202</v>
      </c>
      <c r="P350" s="10" t="s">
        <v>1203</v>
      </c>
      <c r="Q350" s="24"/>
      <c r="R350" s="9">
        <v>-99</v>
      </c>
      <c r="S350" s="9" t="s">
        <v>57</v>
      </c>
      <c r="T350" s="9" t="s">
        <v>416</v>
      </c>
      <c r="X350" s="9" t="s">
        <v>61</v>
      </c>
      <c r="Y350" s="14" t="s">
        <v>1252</v>
      </c>
      <c r="Z350" s="7">
        <v>1850688</v>
      </c>
      <c r="AB350" s="5" t="s">
        <v>1261</v>
      </c>
      <c r="AC350" s="5">
        <f>ROUNDUP(Z350*Assumptions!$B$13/Assumptions!$B$10,0)</f>
        <v>209</v>
      </c>
      <c r="AD350" s="6">
        <f>AC350*Assumptions!$B$9</f>
        <v>83600</v>
      </c>
      <c r="AE350" s="5">
        <v>23</v>
      </c>
      <c r="AF350" s="6">
        <v>744.97</v>
      </c>
      <c r="AG350" s="5">
        <f>ROUNDUP(Z350*Assumptions!$B$15/Assumptions!$B$10,0)</f>
        <v>21</v>
      </c>
      <c r="AH350" s="6">
        <f>AG350*Assumptions!$B$9</f>
        <v>8400</v>
      </c>
      <c r="AI350" s="5">
        <v>3</v>
      </c>
      <c r="AJ350" s="6">
        <v>308.89</v>
      </c>
      <c r="AK350" s="5">
        <f>ROUNDUP(Z350*Assumptions!$B$16/Assumptions!$B$10,0)</f>
        <v>28</v>
      </c>
      <c r="AL350" s="6">
        <f>AK350*Assumptions!$B$9</f>
        <v>11200</v>
      </c>
      <c r="AM350" s="5" t="s">
        <v>60</v>
      </c>
      <c r="AN350" s="6" t="s">
        <v>60</v>
      </c>
      <c r="AQ350" s="5">
        <f t="shared" si="42"/>
        <v>1</v>
      </c>
      <c r="AR350" s="5">
        <f>IF(R350&gt;9,Assumptions!$B$18,0)</f>
        <v>0</v>
      </c>
      <c r="AS350" s="5">
        <f>IF(OR(T350="se",T350="s"),Assumptions!$B$19,0)</f>
        <v>0</v>
      </c>
      <c r="AT350" s="5">
        <f>IF(ISBLANK(V350),0,Assumptions!$B$20)</f>
        <v>0</v>
      </c>
      <c r="AU350" s="5">
        <f>IF(W350&gt;0,Assumptions!$B$21,0)</f>
        <v>0</v>
      </c>
      <c r="AV350" s="5">
        <f>IF(OR(COUNT(SEARCH({"ih","ie"},D350)),COUNT(SEARCH({"profile","income","lim","lico","mbm"},O350))),Assumptions!$B$22,0)</f>
        <v>0</v>
      </c>
      <c r="AW350" s="5">
        <f>IF(OR(COUNT(SEARCH({"hsc","ih","sdc"},D350)),COUNT(SEARCH({"profile","dwelling","housing","construction","rooms","owner","rent"},O350))),Assumptions!$B$23,0)</f>
        <v>0</v>
      </c>
      <c r="AX350" s="5">
        <f>IF(OR(COUNT(SEARCH({"ied","ic","evm"},D350)),COUNT(SEARCH({"profile","immigr","birth","visible","citizen","generation"},O350))),1,0)</f>
        <v>0</v>
      </c>
      <c r="AY350" s="5">
        <f>IF(OR(COUNT(SEARCH({"fh","fhm","ms"},D350)),COUNT(SEARCH({"profile","common-law","marital","family","parent","child","same sex","living alone","household size"},O350))),Assumptions!$B$25,0)</f>
        <v>1</v>
      </c>
      <c r="AZ350" s="5">
        <f>IF(OR(COUNT(SEARCH({"as"},D350)),COUNT(SEARCH({"profile","age","elderly","child","senior"},O350))),Assumptions!$B$26,0)</f>
        <v>1</v>
      </c>
    </row>
    <row r="351" spans="1:52" ht="50.1" customHeight="1" x14ac:dyDescent="0.2">
      <c r="A351" s="5">
        <v>368</v>
      </c>
      <c r="B351" s="5">
        <v>9</v>
      </c>
      <c r="C351" s="10" t="s">
        <v>51</v>
      </c>
      <c r="D351" s="10" t="s">
        <v>824</v>
      </c>
      <c r="E351" s="5" t="s">
        <v>1234</v>
      </c>
      <c r="F351" s="8">
        <f>IF(IF(AE351="NA",AC351,AE351)&gt;Assumptions!$B$11,0,1)</f>
        <v>0</v>
      </c>
      <c r="G351" s="8">
        <f t="shared" si="37"/>
        <v>1</v>
      </c>
      <c r="H351" s="8">
        <f>IF(IF(AI351="NA",AG351,AI351)&gt;Assumptions!$B$11,0,1)</f>
        <v>1</v>
      </c>
      <c r="I351" s="6">
        <f t="shared" si="38"/>
        <v>636.21</v>
      </c>
      <c r="J351" s="8">
        <f>IF(IF(AM351="NA",AK351,AM351)&gt;Assumptions!$B$11,0,1)</f>
        <v>1</v>
      </c>
      <c r="K351" s="6">
        <f t="shared" si="39"/>
        <v>1036.21</v>
      </c>
      <c r="L351" s="5">
        <f t="shared" si="40"/>
        <v>1</v>
      </c>
      <c r="M351" s="5">
        <v>1</v>
      </c>
      <c r="N351" s="34">
        <f t="shared" si="41"/>
        <v>1</v>
      </c>
      <c r="O351" s="10" t="s">
        <v>1204</v>
      </c>
      <c r="P351" s="10" t="s">
        <v>1205</v>
      </c>
      <c r="Q351" s="24"/>
      <c r="R351" s="9">
        <v>-99</v>
      </c>
      <c r="S351" s="9" t="s">
        <v>57</v>
      </c>
      <c r="T351" s="9" t="s">
        <v>416</v>
      </c>
      <c r="X351" s="9" t="s">
        <v>61</v>
      </c>
      <c r="Y351" s="14" t="s">
        <v>1252</v>
      </c>
      <c r="Z351" s="7">
        <v>60480</v>
      </c>
      <c r="AB351" s="5" t="s">
        <v>288</v>
      </c>
      <c r="AC351" s="5">
        <f>ROUNDUP(Z351*Assumptions!$B$13/Assumptions!$B$10,0)</f>
        <v>7</v>
      </c>
      <c r="AD351" s="6">
        <f>AC351*Assumptions!$B$9</f>
        <v>2800</v>
      </c>
      <c r="AE351" s="5">
        <v>6</v>
      </c>
      <c r="AF351" s="6">
        <v>381.57</v>
      </c>
      <c r="AG351" s="5">
        <f>ROUNDUP(Z351*Assumptions!$B$15/Assumptions!$B$10,0)</f>
        <v>1</v>
      </c>
      <c r="AH351" s="6">
        <f>AG351*Assumptions!$B$9</f>
        <v>400</v>
      </c>
      <c r="AI351" s="5">
        <v>1</v>
      </c>
      <c r="AJ351" s="6">
        <v>236.21</v>
      </c>
      <c r="AK351" s="5">
        <f>ROUNDUP(Z351*Assumptions!$B$16/Assumptions!$B$10,0)</f>
        <v>1</v>
      </c>
      <c r="AL351" s="6">
        <f>AK351*Assumptions!$B$9</f>
        <v>400</v>
      </c>
      <c r="AM351" s="5" t="s">
        <v>60</v>
      </c>
      <c r="AN351" s="6" t="s">
        <v>60</v>
      </c>
      <c r="AQ351" s="5">
        <f t="shared" si="42"/>
        <v>1</v>
      </c>
      <c r="AR351" s="5">
        <f>IF(R351&gt;9,Assumptions!$B$18,0)</f>
        <v>0</v>
      </c>
      <c r="AS351" s="5">
        <f>IF(OR(T351="se",T351="s"),Assumptions!$B$19,0)</f>
        <v>0</v>
      </c>
      <c r="AT351" s="5">
        <f>IF(ISBLANK(V351),0,Assumptions!$B$20)</f>
        <v>0</v>
      </c>
      <c r="AU351" s="5">
        <f>IF(W351&gt;0,Assumptions!$B$21,0)</f>
        <v>0</v>
      </c>
      <c r="AV351" s="5">
        <f>IF(OR(COUNT(SEARCH({"ih","ie"},D351)),COUNT(SEARCH({"profile","income","lim","lico","mbm"},O351))),Assumptions!$B$22,0)</f>
        <v>0</v>
      </c>
      <c r="AW351" s="5">
        <f>IF(OR(COUNT(SEARCH({"hsc","ih","sdc"},D351)),COUNT(SEARCH({"profile","dwelling","housing","construction","rooms","owner","rent"},O351))),Assumptions!$B$23,0)</f>
        <v>0</v>
      </c>
      <c r="AX351" s="5">
        <f>IF(OR(COUNT(SEARCH({"ied","ic","evm"},D351)),COUNT(SEARCH({"profile","immigr","birth","visible","citizen","generation"},O351))),1,0)</f>
        <v>0</v>
      </c>
      <c r="AY351" s="5">
        <f>IF(OR(COUNT(SEARCH({"fh","fhm","ms"},D351)),COUNT(SEARCH({"profile","common-law","marital","family","parent","child","same sex","living alone","household size"},O351))),Assumptions!$B$25,0)</f>
        <v>0</v>
      </c>
      <c r="AZ351" s="5">
        <f>IF(OR(COUNT(SEARCH({"as"},D351)),COUNT(SEARCH({"profile","age","elderly","child","senior"},O351))),Assumptions!$B$26,0)</f>
        <v>1</v>
      </c>
    </row>
    <row r="352" spans="1:52" ht="50.1" customHeight="1" x14ac:dyDescent="0.2">
      <c r="A352" s="5">
        <v>369</v>
      </c>
      <c r="B352" s="5">
        <v>9</v>
      </c>
      <c r="C352" s="10" t="s">
        <v>51</v>
      </c>
      <c r="D352" s="10" t="s">
        <v>824</v>
      </c>
      <c r="E352" s="5" t="s">
        <v>1235</v>
      </c>
      <c r="F352" s="8">
        <f>IF(IF(AE352="NA",AC352,AE352)&gt;Assumptions!$B$11,0,1)</f>
        <v>0</v>
      </c>
      <c r="G352" s="8">
        <f t="shared" si="37"/>
        <v>1</v>
      </c>
      <c r="H352" s="8">
        <f>IF(IF(AI352="NA",AG352,AI352)&gt;Assumptions!$B$11,0,1)</f>
        <v>1</v>
      </c>
      <c r="I352" s="6">
        <f t="shared" si="38"/>
        <v>636.21</v>
      </c>
      <c r="J352" s="8">
        <f>IF(IF(AM352="NA",AK352,AM352)&gt;Assumptions!$B$11,0,1)</f>
        <v>1</v>
      </c>
      <c r="K352" s="6">
        <f t="shared" si="39"/>
        <v>1036.21</v>
      </c>
      <c r="L352" s="5">
        <f t="shared" si="40"/>
        <v>1</v>
      </c>
      <c r="M352" s="5">
        <v>1</v>
      </c>
      <c r="N352" s="34">
        <f t="shared" si="41"/>
        <v>1</v>
      </c>
      <c r="O352" s="10" t="s">
        <v>1206</v>
      </c>
      <c r="P352" s="10" t="s">
        <v>1207</v>
      </c>
      <c r="Q352" s="24"/>
      <c r="R352" s="9">
        <v>-99</v>
      </c>
      <c r="S352" s="9" t="s">
        <v>57</v>
      </c>
      <c r="T352" s="9" t="s">
        <v>416</v>
      </c>
      <c r="X352" s="9" t="s">
        <v>61</v>
      </c>
      <c r="Y352" s="14" t="s">
        <v>1252</v>
      </c>
      <c r="Z352" s="7">
        <v>55458</v>
      </c>
      <c r="AB352" s="5" t="s">
        <v>286</v>
      </c>
      <c r="AC352" s="5">
        <f>ROUNDUP(Z352*Assumptions!$B$13/Assumptions!$B$10,0)</f>
        <v>7</v>
      </c>
      <c r="AD352" s="6">
        <f>AC352*Assumptions!$B$9</f>
        <v>2800</v>
      </c>
      <c r="AE352" s="5">
        <v>6</v>
      </c>
      <c r="AF352" s="6">
        <v>381.57</v>
      </c>
      <c r="AG352" s="5">
        <f>ROUNDUP(Z352*Assumptions!$B$15/Assumptions!$B$10,0)</f>
        <v>1</v>
      </c>
      <c r="AH352" s="6">
        <f>AG352*Assumptions!$B$9</f>
        <v>400</v>
      </c>
      <c r="AI352" s="5">
        <v>1</v>
      </c>
      <c r="AJ352" s="6">
        <v>236.21</v>
      </c>
      <c r="AK352" s="5">
        <f>ROUNDUP(Z352*Assumptions!$B$16/Assumptions!$B$10,0)</f>
        <v>1</v>
      </c>
      <c r="AL352" s="6">
        <f>AK352*Assumptions!$B$9</f>
        <v>400</v>
      </c>
      <c r="AM352" s="5" t="s">
        <v>60</v>
      </c>
      <c r="AN352" s="6" t="s">
        <v>60</v>
      </c>
      <c r="AQ352" s="5">
        <f t="shared" si="42"/>
        <v>1</v>
      </c>
      <c r="AR352" s="5">
        <f>IF(R352&gt;9,Assumptions!$B$18,0)</f>
        <v>0</v>
      </c>
      <c r="AS352" s="5">
        <f>IF(OR(T352="se",T352="s"),Assumptions!$B$19,0)</f>
        <v>0</v>
      </c>
      <c r="AT352" s="5">
        <f>IF(ISBLANK(V352),0,Assumptions!$B$20)</f>
        <v>0</v>
      </c>
      <c r="AU352" s="5">
        <f>IF(W352&gt;0,Assumptions!$B$21,0)</f>
        <v>0</v>
      </c>
      <c r="AV352" s="5">
        <f>IF(OR(COUNT(SEARCH({"ih","ie"},D352)),COUNT(SEARCH({"profile","income","lim","lico","mbm"},O352))),Assumptions!$B$22,0)</f>
        <v>0</v>
      </c>
      <c r="AW352" s="5">
        <f>IF(OR(COUNT(SEARCH({"hsc","ih","sdc"},D352)),COUNT(SEARCH({"profile","dwelling","housing","construction","rooms","owner","rent"},O352))),Assumptions!$B$23,0)</f>
        <v>0</v>
      </c>
      <c r="AX352" s="5">
        <f>IF(OR(COUNT(SEARCH({"ied","ic","evm"},D352)),COUNT(SEARCH({"profile","immigr","birth","visible","citizen","generation"},O352))),1,0)</f>
        <v>0</v>
      </c>
      <c r="AY352" s="5">
        <f>IF(OR(COUNT(SEARCH({"fh","fhm","ms"},D352)),COUNT(SEARCH({"profile","common-law","marital","family","parent","child","same sex","living alone","household size"},O352))),Assumptions!$B$25,0)</f>
        <v>0</v>
      </c>
      <c r="AZ352" s="5">
        <f>IF(OR(COUNT(SEARCH({"as"},D352)),COUNT(SEARCH({"profile","age","elderly","child","senior"},O352))),Assumptions!$B$26,0)</f>
        <v>1</v>
      </c>
    </row>
    <row r="353" spans="1:52" ht="50.1" customHeight="1" x14ac:dyDescent="0.2">
      <c r="A353" s="5">
        <v>370</v>
      </c>
      <c r="B353" s="5">
        <v>9</v>
      </c>
      <c r="C353" s="10" t="s">
        <v>51</v>
      </c>
      <c r="D353" s="10" t="s">
        <v>824</v>
      </c>
      <c r="E353" s="5" t="s">
        <v>1236</v>
      </c>
      <c r="F353" s="8">
        <f>IF(IF(AE353="NA",AC353,AE353)&gt;Assumptions!$B$11,0,1)</f>
        <v>0</v>
      </c>
      <c r="G353" s="8">
        <f t="shared" si="37"/>
        <v>0</v>
      </c>
      <c r="H353" s="8">
        <f>IF(IF(AI353="NA",AG353,AI353)&gt;Assumptions!$B$11,0,1)</f>
        <v>0</v>
      </c>
      <c r="I353" s="6">
        <f t="shared" si="38"/>
        <v>0</v>
      </c>
      <c r="J353" s="8">
        <f>IF(IF(AM353="NA",AK353,AM353)&gt;Assumptions!$B$11,0,1)</f>
        <v>0</v>
      </c>
      <c r="K353" s="6">
        <f t="shared" si="39"/>
        <v>0</v>
      </c>
      <c r="L353" s="5">
        <f t="shared" si="40"/>
        <v>1</v>
      </c>
      <c r="M353" s="5">
        <v>0</v>
      </c>
      <c r="N353" s="34">
        <f t="shared" si="41"/>
        <v>0</v>
      </c>
      <c r="O353" s="10" t="s">
        <v>1208</v>
      </c>
      <c r="P353" s="10" t="s">
        <v>1209</v>
      </c>
      <c r="Q353" s="24"/>
      <c r="R353" s="9">
        <v>-99</v>
      </c>
      <c r="S353" s="9" t="s">
        <v>57</v>
      </c>
      <c r="T353" s="9" t="s">
        <v>416</v>
      </c>
      <c r="X353" s="9" t="s">
        <v>61</v>
      </c>
      <c r="Y353" s="14" t="s">
        <v>1252</v>
      </c>
      <c r="Z353" s="7">
        <v>20287800</v>
      </c>
      <c r="AB353" s="5" t="s">
        <v>286</v>
      </c>
      <c r="AC353" s="5">
        <f>ROUNDUP(Z353*Assumptions!$B$13/Assumptions!$B$10,0)</f>
        <v>2281</v>
      </c>
      <c r="AD353" s="6">
        <f>AC353*Assumptions!$B$9</f>
        <v>912400</v>
      </c>
      <c r="AE353" s="5" t="s">
        <v>60</v>
      </c>
      <c r="AF353" s="6" t="s">
        <v>60</v>
      </c>
      <c r="AG353" s="5">
        <f>ROUNDUP(Z353*Assumptions!$B$15/Assumptions!$B$10,0)</f>
        <v>222</v>
      </c>
      <c r="AH353" s="6">
        <f>AG353*Assumptions!$B$9</f>
        <v>88800</v>
      </c>
      <c r="AI353" s="5" t="s">
        <v>60</v>
      </c>
      <c r="AJ353" s="6" t="s">
        <v>60</v>
      </c>
      <c r="AK353" s="5">
        <f>ROUNDUP(Z353*Assumptions!$B$16/Assumptions!$B$10,0)</f>
        <v>301</v>
      </c>
      <c r="AL353" s="6">
        <f>AK353*Assumptions!$B$9</f>
        <v>120400</v>
      </c>
      <c r="AM353" s="5" t="s">
        <v>60</v>
      </c>
      <c r="AN353" s="6" t="s">
        <v>60</v>
      </c>
      <c r="AQ353" s="5">
        <f t="shared" si="42"/>
        <v>1</v>
      </c>
      <c r="AR353" s="5">
        <f>IF(R353&gt;9,Assumptions!$B$18,0)</f>
        <v>0</v>
      </c>
      <c r="AS353" s="5">
        <f>IF(OR(T353="se",T353="s"),Assumptions!$B$19,0)</f>
        <v>0</v>
      </c>
      <c r="AT353" s="5">
        <f>IF(ISBLANK(V353),0,Assumptions!$B$20)</f>
        <v>0</v>
      </c>
      <c r="AU353" s="5">
        <f>IF(W353&gt;0,Assumptions!$B$21,0)</f>
        <v>0</v>
      </c>
      <c r="AV353" s="5">
        <f>IF(OR(COUNT(SEARCH({"ih","ie"},D353)),COUNT(SEARCH({"profile","income","lim","lico","mbm"},O353))),Assumptions!$B$22,0)</f>
        <v>0</v>
      </c>
      <c r="AW353" s="5">
        <f>IF(OR(COUNT(SEARCH({"hsc","ih","sdc"},D353)),COUNT(SEARCH({"profile","dwelling","housing","construction","rooms","owner","rent"},O353))),Assumptions!$B$23,0)</f>
        <v>0</v>
      </c>
      <c r="AX353" s="5">
        <f>IF(OR(COUNT(SEARCH({"ied","ic","evm"},D353)),COUNT(SEARCH({"profile","immigr","birth","visible","citizen","generation"},O353))),1,0)</f>
        <v>0</v>
      </c>
      <c r="AY353" s="5">
        <f>IF(OR(COUNT(SEARCH({"fh","fhm","ms"},D353)),COUNT(SEARCH({"profile","common-law","marital","family","parent","child","same sex","living alone","household size"},O353))),Assumptions!$B$25,0)</f>
        <v>0</v>
      </c>
      <c r="AZ353" s="5">
        <f>IF(OR(COUNT(SEARCH({"as"},D353)),COUNT(SEARCH({"profile","age","elderly","child","senior"},O353))),Assumptions!$B$26,0)</f>
        <v>1</v>
      </c>
    </row>
    <row r="354" spans="1:52" ht="50.1" customHeight="1" x14ac:dyDescent="0.2">
      <c r="A354" s="5">
        <v>371</v>
      </c>
      <c r="B354" s="5">
        <v>9</v>
      </c>
      <c r="C354" s="10" t="s">
        <v>51</v>
      </c>
      <c r="D354" s="10" t="s">
        <v>824</v>
      </c>
      <c r="E354" s="5" t="s">
        <v>1237</v>
      </c>
      <c r="F354" s="8">
        <f>IF(IF(AE354="NA",AC354,AE354)&gt;Assumptions!$B$11,0,1)</f>
        <v>0</v>
      </c>
      <c r="G354" s="8">
        <f t="shared" si="37"/>
        <v>0</v>
      </c>
      <c r="H354" s="8">
        <f>IF(IF(AI354="NA",AG354,AI354)&gt;Assumptions!$B$11,0,1)</f>
        <v>0</v>
      </c>
      <c r="I354" s="6">
        <f t="shared" si="38"/>
        <v>0</v>
      </c>
      <c r="J354" s="8">
        <f>IF(IF(AM354="NA",AK354,AM354)&gt;Assumptions!$B$11,0,1)</f>
        <v>0</v>
      </c>
      <c r="K354" s="6">
        <f t="shared" si="39"/>
        <v>0</v>
      </c>
      <c r="L354" s="5">
        <f t="shared" si="40"/>
        <v>1</v>
      </c>
      <c r="M354" s="5">
        <v>0</v>
      </c>
      <c r="N354" s="34">
        <f t="shared" si="41"/>
        <v>0</v>
      </c>
      <c r="O354" s="10" t="s">
        <v>1210</v>
      </c>
      <c r="P354" s="10" t="s">
        <v>1211</v>
      </c>
      <c r="Q354" s="24"/>
      <c r="R354" s="9">
        <v>-99</v>
      </c>
      <c r="S354" s="9" t="s">
        <v>57</v>
      </c>
      <c r="T354" s="9" t="s">
        <v>416</v>
      </c>
      <c r="X354" s="9" t="s">
        <v>61</v>
      </c>
      <c r="Y354" s="14" t="s">
        <v>1252</v>
      </c>
      <c r="Z354" s="7">
        <v>1544400</v>
      </c>
      <c r="AB354" s="5" t="s">
        <v>286</v>
      </c>
      <c r="AC354" s="5">
        <f>ROUNDUP(Z354*Assumptions!$B$13/Assumptions!$B$10,0)</f>
        <v>174</v>
      </c>
      <c r="AD354" s="6">
        <f>AC354*Assumptions!$B$9</f>
        <v>69600</v>
      </c>
      <c r="AE354" s="5">
        <v>92</v>
      </c>
      <c r="AF354" s="6">
        <v>2780</v>
      </c>
      <c r="AG354" s="5">
        <f>ROUNDUP(Z354*Assumptions!$B$15/Assumptions!$B$10,0)</f>
        <v>17</v>
      </c>
      <c r="AH354" s="6">
        <f>AG354*Assumptions!$B$9</f>
        <v>6800</v>
      </c>
      <c r="AI354" s="5">
        <v>8</v>
      </c>
      <c r="AJ354" s="6">
        <v>454.25</v>
      </c>
      <c r="AK354" s="5">
        <f>ROUNDUP(Z354*Assumptions!$B$16/Assumptions!$B$10,0)</f>
        <v>23</v>
      </c>
      <c r="AL354" s="6">
        <f>AK354*Assumptions!$B$9</f>
        <v>9200</v>
      </c>
      <c r="AM354" s="5" t="s">
        <v>60</v>
      </c>
      <c r="AN354" s="6" t="s">
        <v>60</v>
      </c>
      <c r="AQ354" s="5">
        <f t="shared" si="42"/>
        <v>1</v>
      </c>
      <c r="AR354" s="5">
        <f>IF(R354&gt;9,Assumptions!$B$18,0)</f>
        <v>0</v>
      </c>
      <c r="AS354" s="5">
        <f>IF(OR(T354="se",T354="s"),Assumptions!$B$19,0)</f>
        <v>0</v>
      </c>
      <c r="AT354" s="5">
        <f>IF(ISBLANK(V354),0,Assumptions!$B$20)</f>
        <v>0</v>
      </c>
      <c r="AU354" s="5">
        <f>IF(W354&gt;0,Assumptions!$B$21,0)</f>
        <v>0</v>
      </c>
      <c r="AV354" s="5">
        <f>IF(OR(COUNT(SEARCH({"ih","ie"},D354)),COUNT(SEARCH({"profile","income","lim","lico","mbm"},O354))),Assumptions!$B$22,0)</f>
        <v>0</v>
      </c>
      <c r="AW354" s="5">
        <f>IF(OR(COUNT(SEARCH({"hsc","ih","sdc"},D354)),COUNT(SEARCH({"profile","dwelling","housing","construction","rooms","owner","rent"},O354))),Assumptions!$B$23,0)</f>
        <v>0</v>
      </c>
      <c r="AX354" s="5">
        <f>IF(OR(COUNT(SEARCH({"ied","ic","evm"},D354)),COUNT(SEARCH({"profile","immigr","birth","visible","citizen","generation"},O354))),1,0)</f>
        <v>0</v>
      </c>
      <c r="AY354" s="5">
        <f>IF(OR(COUNT(SEARCH({"fh","fhm","ms"},D354)),COUNT(SEARCH({"profile","common-law","marital","family","parent","child","same sex","living alone","household size"},O354))),Assumptions!$B$25,0)</f>
        <v>0</v>
      </c>
      <c r="AZ354" s="5">
        <f>IF(OR(COUNT(SEARCH({"as"},D354)),COUNT(SEARCH({"profile","age","elderly","child","senior"},O354))),Assumptions!$B$26,0)</f>
        <v>1</v>
      </c>
    </row>
    <row r="355" spans="1:52" ht="50.1" customHeight="1" x14ac:dyDescent="0.2">
      <c r="A355" s="5">
        <v>372</v>
      </c>
      <c r="B355" s="5">
        <v>9</v>
      </c>
      <c r="C355" s="10" t="s">
        <v>51</v>
      </c>
      <c r="D355" s="10" t="s">
        <v>824</v>
      </c>
      <c r="E355" s="5" t="s">
        <v>1238</v>
      </c>
      <c r="F355" s="8">
        <f>IF(IF(AE355="NA",AC355,AE355)&gt;Assumptions!$B$11,0,1)</f>
        <v>0</v>
      </c>
      <c r="G355" s="8">
        <f t="shared" si="37"/>
        <v>0</v>
      </c>
      <c r="H355" s="8">
        <f>IF(IF(AI355="NA",AG355,AI355)&gt;Assumptions!$B$11,0,1)</f>
        <v>0</v>
      </c>
      <c r="I355" s="6">
        <f t="shared" si="38"/>
        <v>0</v>
      </c>
      <c r="J355" s="8">
        <f>IF(IF(AM355="NA",AK355,AM355)&gt;Assumptions!$B$11,0,1)</f>
        <v>0</v>
      </c>
      <c r="K355" s="6">
        <f t="shared" si="39"/>
        <v>0</v>
      </c>
      <c r="L355" s="5">
        <f t="shared" si="40"/>
        <v>2</v>
      </c>
      <c r="M355" s="5">
        <v>0</v>
      </c>
      <c r="N355" s="34">
        <f t="shared" si="41"/>
        <v>0</v>
      </c>
      <c r="O355" s="10" t="s">
        <v>1212</v>
      </c>
      <c r="P355" s="10" t="s">
        <v>1213</v>
      </c>
      <c r="Q355" s="24"/>
      <c r="R355" s="9">
        <v>-99</v>
      </c>
      <c r="S355" s="9" t="s">
        <v>57</v>
      </c>
      <c r="T355" s="9" t="s">
        <v>416</v>
      </c>
      <c r="X355" s="9" t="s">
        <v>61</v>
      </c>
      <c r="Y355" s="14" t="s">
        <v>1254</v>
      </c>
      <c r="Z355" s="7">
        <v>550000</v>
      </c>
      <c r="AB355" s="5" t="s">
        <v>290</v>
      </c>
      <c r="AC355" s="5">
        <f>ROUNDUP(Z355*Assumptions!$B$13/Assumptions!$B$10,0)</f>
        <v>62</v>
      </c>
      <c r="AD355" s="6">
        <f>AC355*Assumptions!$B$9</f>
        <v>24800</v>
      </c>
      <c r="AE355" s="5">
        <v>247</v>
      </c>
      <c r="AF355" s="6" t="s">
        <v>60</v>
      </c>
      <c r="AG355" s="5">
        <f>ROUNDUP(Z355*Assumptions!$B$15/Assumptions!$B$10,0)</f>
        <v>6</v>
      </c>
      <c r="AH355" s="6">
        <f>AG355*Assumptions!$B$9</f>
        <v>2400</v>
      </c>
      <c r="AI355" s="5">
        <v>22</v>
      </c>
      <c r="AJ355" s="6">
        <v>890.33</v>
      </c>
      <c r="AK355" s="5">
        <f>ROUNDUP(Z355*Assumptions!$B$16/Assumptions!$B$10,0)</f>
        <v>9</v>
      </c>
      <c r="AL355" s="6">
        <f>AK355*Assumptions!$B$9</f>
        <v>3600</v>
      </c>
      <c r="AM355" s="5" t="s">
        <v>60</v>
      </c>
      <c r="AN355" s="6" t="s">
        <v>60</v>
      </c>
      <c r="AQ355" s="5">
        <f t="shared" si="42"/>
        <v>1</v>
      </c>
      <c r="AR355" s="5">
        <f>IF(R355&gt;9,Assumptions!$B$18,0)</f>
        <v>0</v>
      </c>
      <c r="AS355" s="5">
        <f>IF(OR(T355="se",T355="s"),Assumptions!$B$19,0)</f>
        <v>0</v>
      </c>
      <c r="AT355" s="5">
        <f>IF(ISBLANK(V355),0,Assumptions!$B$20)</f>
        <v>0</v>
      </c>
      <c r="AU355" s="5">
        <f>IF(W355&gt;0,Assumptions!$B$21,0)</f>
        <v>0</v>
      </c>
      <c r="AV355" s="5">
        <f>IF(OR(COUNT(SEARCH({"ih","ie"},D355)),COUNT(SEARCH({"profile","income","lim","lico","mbm"},O355))),Assumptions!$B$22,0)</f>
        <v>0</v>
      </c>
      <c r="AW355" s="5">
        <f>IF(OR(COUNT(SEARCH({"hsc","ih","sdc"},D355)),COUNT(SEARCH({"profile","dwelling","housing","construction","rooms","owner","rent"},O355))),Assumptions!$B$23,0)</f>
        <v>0</v>
      </c>
      <c r="AX355" s="5">
        <f>IF(OR(COUNT(SEARCH({"ied","ic","evm"},D355)),COUNT(SEARCH({"profile","immigr","birth","visible","citizen","generation"},O355))),1,0)</f>
        <v>0</v>
      </c>
      <c r="AY355" s="5">
        <f>IF(OR(COUNT(SEARCH({"fh","fhm","ms"},D355)),COUNT(SEARCH({"profile","common-law","marital","family","parent","child","same sex","living alone","household size"},O355))),Assumptions!$B$25,0)</f>
        <v>1</v>
      </c>
      <c r="AZ355" s="5">
        <f>IF(OR(COUNT(SEARCH({"as"},D355)),COUNT(SEARCH({"profile","age","elderly","child","senior"},O355))),Assumptions!$B$26,0)</f>
        <v>1</v>
      </c>
    </row>
    <row r="356" spans="1:52" ht="50.1" customHeight="1" x14ac:dyDescent="0.2">
      <c r="A356" s="5">
        <v>373</v>
      </c>
      <c r="B356" s="5">
        <v>9</v>
      </c>
      <c r="C356" s="10" t="s">
        <v>51</v>
      </c>
      <c r="D356" s="10" t="s">
        <v>824</v>
      </c>
      <c r="E356" s="5" t="s">
        <v>1239</v>
      </c>
      <c r="F356" s="8">
        <f>IF(IF(AE356="NA",AC356,AE356)&gt;Assumptions!$B$11,0,1)</f>
        <v>1</v>
      </c>
      <c r="G356" s="8">
        <f t="shared" si="37"/>
        <v>0</v>
      </c>
      <c r="H356" s="8">
        <f>IF(IF(AI356="NA",AG356,AI356)&gt;Assumptions!$B$11,0,1)</f>
        <v>1</v>
      </c>
      <c r="I356" s="6">
        <f t="shared" si="38"/>
        <v>472.42</v>
      </c>
      <c r="J356" s="8">
        <f>IF(IF(AM356="NA",AK356,AM356)&gt;Assumptions!$B$11,0,1)</f>
        <v>1</v>
      </c>
      <c r="K356" s="6">
        <f t="shared" si="39"/>
        <v>872.42000000000007</v>
      </c>
      <c r="L356" s="5">
        <f t="shared" si="40"/>
        <v>1</v>
      </c>
      <c r="M356" s="5">
        <v>1</v>
      </c>
      <c r="N356" s="34">
        <f t="shared" si="41"/>
        <v>1</v>
      </c>
      <c r="O356" s="10" t="s">
        <v>1214</v>
      </c>
      <c r="P356" s="10" t="s">
        <v>1215</v>
      </c>
      <c r="Q356" s="24" t="s">
        <v>751</v>
      </c>
      <c r="R356" s="9">
        <v>3</v>
      </c>
      <c r="S356" s="9" t="s">
        <v>57</v>
      </c>
      <c r="T356" s="9" t="s">
        <v>284</v>
      </c>
      <c r="X356" s="9" t="s">
        <v>61</v>
      </c>
      <c r="Y356" s="14" t="s">
        <v>1253</v>
      </c>
      <c r="Z356" s="7">
        <v>100</v>
      </c>
      <c r="AB356" s="5" t="s">
        <v>1261</v>
      </c>
      <c r="AC356" s="5">
        <f>ROUNDUP(Z356*Assumptions!$B$13/Assumptions!$B$10,0)</f>
        <v>1</v>
      </c>
      <c r="AD356" s="6">
        <f>AC356*Assumptions!$B$9</f>
        <v>400</v>
      </c>
      <c r="AE356" s="5">
        <v>1</v>
      </c>
      <c r="AF356" s="6">
        <v>236.21</v>
      </c>
      <c r="AG356" s="5">
        <f>ROUNDUP(Z356*Assumptions!$B$15/Assumptions!$B$10,0)</f>
        <v>1</v>
      </c>
      <c r="AH356" s="6">
        <f>AG356*Assumptions!$B$9</f>
        <v>400</v>
      </c>
      <c r="AI356" s="5">
        <v>1</v>
      </c>
      <c r="AJ356" s="6">
        <v>236.21</v>
      </c>
      <c r="AK356" s="5">
        <f>ROUNDUP(Z356*Assumptions!$B$16/Assumptions!$B$10,0)</f>
        <v>1</v>
      </c>
      <c r="AL356" s="6">
        <f>AK356*Assumptions!$B$9</f>
        <v>400</v>
      </c>
      <c r="AM356" s="5" t="s">
        <v>60</v>
      </c>
      <c r="AN356" s="6" t="s">
        <v>60</v>
      </c>
      <c r="AQ356" s="5">
        <f t="shared" si="42"/>
        <v>1</v>
      </c>
      <c r="AR356" s="5">
        <f>IF(R356&gt;9,Assumptions!$B$18,0)</f>
        <v>0</v>
      </c>
      <c r="AS356" s="5">
        <f>IF(OR(T356="se",T356="s"),Assumptions!$B$19,0)</f>
        <v>0</v>
      </c>
      <c r="AT356" s="5">
        <f>IF(ISBLANK(V356),0,Assumptions!$B$20)</f>
        <v>0</v>
      </c>
      <c r="AU356" s="5">
        <f>IF(W356&gt;0,Assumptions!$B$21,0)</f>
        <v>0</v>
      </c>
      <c r="AV356" s="5">
        <f>IF(OR(COUNT(SEARCH({"ih","ie"},D356)),COUNT(SEARCH({"profile","income","lim","lico","mbm"},O356))),Assumptions!$B$22,0)</f>
        <v>0</v>
      </c>
      <c r="AW356" s="5">
        <f>IF(OR(COUNT(SEARCH({"hsc","ih","sdc"},D356)),COUNT(SEARCH({"profile","dwelling","housing","construction","rooms","owner","rent"},O356))),Assumptions!$B$23,0)</f>
        <v>0</v>
      </c>
      <c r="AX356" s="5">
        <f>IF(OR(COUNT(SEARCH({"ied","ic","evm"},D356)),COUNT(SEARCH({"profile","immigr","birth","visible","citizen","generation"},O356))),1,0)</f>
        <v>0</v>
      </c>
      <c r="AY356" s="5">
        <f>IF(OR(COUNT(SEARCH({"fh","fhm","ms"},D356)),COUNT(SEARCH({"profile","common-law","marital","family","parent","child","same sex","living alone","household size"},O356))),Assumptions!$B$25,0)</f>
        <v>1</v>
      </c>
      <c r="AZ356" s="5">
        <f>IF(OR(COUNT(SEARCH({"as"},D356)),COUNT(SEARCH({"profile","age","elderly","child","senior"},O356))),Assumptions!$B$26,0)</f>
        <v>0</v>
      </c>
    </row>
    <row r="357" spans="1:52" ht="50.1" customHeight="1" x14ac:dyDescent="0.2">
      <c r="A357" s="5">
        <v>374</v>
      </c>
      <c r="B357" s="5">
        <v>9</v>
      </c>
      <c r="C357" s="10" t="s">
        <v>51</v>
      </c>
      <c r="D357" s="10" t="s">
        <v>824</v>
      </c>
      <c r="E357" s="5" t="s">
        <v>1240</v>
      </c>
      <c r="F357" s="8">
        <f>IF(IF(AE357="NA",AC357,AE357)&gt;Assumptions!$B$11,0,1)</f>
        <v>0</v>
      </c>
      <c r="G357" s="8">
        <f t="shared" si="37"/>
        <v>0</v>
      </c>
      <c r="H357" s="8">
        <f>IF(IF(AI357="NA",AG357,AI357)&gt;Assumptions!$B$11,0,1)</f>
        <v>0</v>
      </c>
      <c r="I357" s="6">
        <f t="shared" si="38"/>
        <v>0</v>
      </c>
      <c r="J357" s="8">
        <f>IF(IF(AM357="NA",AK357,AM357)&gt;Assumptions!$B$11,0,1)</f>
        <v>0</v>
      </c>
      <c r="K357" s="6">
        <f t="shared" si="39"/>
        <v>0</v>
      </c>
      <c r="L357" s="5">
        <f t="shared" si="40"/>
        <v>2</v>
      </c>
      <c r="M357" s="5">
        <v>0</v>
      </c>
      <c r="N357" s="34">
        <f t="shared" si="41"/>
        <v>0</v>
      </c>
      <c r="O357" s="10" t="s">
        <v>1216</v>
      </c>
      <c r="P357" s="10" t="s">
        <v>1217</v>
      </c>
      <c r="Q357" s="24"/>
      <c r="R357" s="9">
        <v>-99</v>
      </c>
      <c r="S357" s="9" t="s">
        <v>57</v>
      </c>
      <c r="T357" s="9" t="s">
        <v>416</v>
      </c>
      <c r="X357" s="9" t="s">
        <v>61</v>
      </c>
      <c r="Y357" s="14" t="s">
        <v>1255</v>
      </c>
      <c r="Z357" s="7">
        <v>2000000</v>
      </c>
      <c r="AB357" s="5" t="s">
        <v>290</v>
      </c>
      <c r="AC357" s="5">
        <f>ROUNDUP(Z357*Assumptions!$B$13/Assumptions!$B$10,0)</f>
        <v>225</v>
      </c>
      <c r="AD357" s="6">
        <f>AC357*Assumptions!$B$9</f>
        <v>90000</v>
      </c>
      <c r="AE357" s="5" t="s">
        <v>60</v>
      </c>
      <c r="AF357" s="6" t="s">
        <v>60</v>
      </c>
      <c r="AG357" s="5">
        <f>ROUNDUP(Z357*Assumptions!$B$15/Assumptions!$B$10,0)</f>
        <v>22</v>
      </c>
      <c r="AH357" s="6">
        <f>AG357*Assumptions!$B$9</f>
        <v>8800</v>
      </c>
      <c r="AI357" s="5">
        <v>92</v>
      </c>
      <c r="AJ357" s="6">
        <v>2780</v>
      </c>
      <c r="AK357" s="5">
        <f>ROUNDUP(Z357*Assumptions!$B$16/Assumptions!$B$10,0)</f>
        <v>30</v>
      </c>
      <c r="AL357" s="6">
        <f>AK357*Assumptions!$B$9</f>
        <v>12000</v>
      </c>
      <c r="AM357" s="5" t="s">
        <v>60</v>
      </c>
      <c r="AN357" s="6" t="s">
        <v>60</v>
      </c>
      <c r="AQ357" s="5">
        <f t="shared" si="42"/>
        <v>1</v>
      </c>
      <c r="AR357" s="5">
        <f>IF(R357&gt;9,Assumptions!$B$18,0)</f>
        <v>0</v>
      </c>
      <c r="AS357" s="5">
        <f>IF(OR(T357="se",T357="s"),Assumptions!$B$19,0)</f>
        <v>0</v>
      </c>
      <c r="AT357" s="5">
        <f>IF(ISBLANK(V357),0,Assumptions!$B$20)</f>
        <v>0</v>
      </c>
      <c r="AU357" s="5">
        <f>IF(W357&gt;0,Assumptions!$B$21,0)</f>
        <v>0</v>
      </c>
      <c r="AV357" s="5">
        <f>IF(OR(COUNT(SEARCH({"ih","ie"},D357)),COUNT(SEARCH({"profile","income","lim","lico","mbm"},O357))),Assumptions!$B$22,0)</f>
        <v>0</v>
      </c>
      <c r="AW357" s="5">
        <f>IF(OR(COUNT(SEARCH({"hsc","ih","sdc"},D357)),COUNT(SEARCH({"profile","dwelling","housing","construction","rooms","owner","rent"},O357))),Assumptions!$B$23,0)</f>
        <v>0</v>
      </c>
      <c r="AX357" s="5">
        <f>IF(OR(COUNT(SEARCH({"ied","ic","evm"},D357)),COUNT(SEARCH({"profile","immigr","birth","visible","citizen","generation"},O357))),1,0)</f>
        <v>0</v>
      </c>
      <c r="AY357" s="5">
        <f>IF(OR(COUNT(SEARCH({"fh","fhm","ms"},D357)),COUNT(SEARCH({"profile","common-law","marital","family","parent","child","same sex","living alone","household size"},O357))),Assumptions!$B$25,0)</f>
        <v>1</v>
      </c>
      <c r="AZ357" s="5">
        <f>IF(OR(COUNT(SEARCH({"as"},D357)),COUNT(SEARCH({"profile","age","elderly","child","senior"},O357))),Assumptions!$B$26,0)</f>
        <v>1</v>
      </c>
    </row>
    <row r="358" spans="1:52" ht="50.1" customHeight="1" x14ac:dyDescent="0.2">
      <c r="A358" s="5">
        <v>375</v>
      </c>
      <c r="B358" s="5">
        <v>9</v>
      </c>
      <c r="C358" s="10" t="s">
        <v>51</v>
      </c>
      <c r="D358" s="10" t="s">
        <v>824</v>
      </c>
      <c r="E358" s="5" t="s">
        <v>1241</v>
      </c>
      <c r="F358" s="8">
        <f>IF(IF(AE358="NA",AC358,AE358)&gt;Assumptions!$B$11,0,1)</f>
        <v>0</v>
      </c>
      <c r="G358" s="8">
        <f t="shared" si="37"/>
        <v>0</v>
      </c>
      <c r="H358" s="8">
        <f>IF(IF(AI358="NA",AG358,AI358)&gt;Assumptions!$B$11,0,1)</f>
        <v>0</v>
      </c>
      <c r="I358" s="6">
        <f t="shared" si="38"/>
        <v>0</v>
      </c>
      <c r="J358" s="8">
        <f>IF(IF(AM358="NA",AK358,AM358)&gt;Assumptions!$B$11,0,1)</f>
        <v>0</v>
      </c>
      <c r="K358" s="6">
        <f t="shared" si="39"/>
        <v>0</v>
      </c>
      <c r="L358" s="5">
        <f t="shared" si="40"/>
        <v>2</v>
      </c>
      <c r="M358" s="5">
        <v>0</v>
      </c>
      <c r="N358" s="34">
        <f t="shared" si="41"/>
        <v>0</v>
      </c>
      <c r="O358" s="10" t="s">
        <v>1218</v>
      </c>
      <c r="P358" s="10" t="s">
        <v>1219</v>
      </c>
      <c r="Q358" s="24"/>
      <c r="R358" s="9">
        <v>-99</v>
      </c>
      <c r="S358" s="9" t="s">
        <v>57</v>
      </c>
      <c r="T358" s="9" t="s">
        <v>416</v>
      </c>
      <c r="X358" s="9" t="s">
        <v>61</v>
      </c>
      <c r="Y358" s="14" t="str">
        <f>LOWER(Y357)</f>
        <v>children under 18 years of age in couple families in private households</v>
      </c>
      <c r="Z358" s="7">
        <v>625000</v>
      </c>
      <c r="AB358" s="5" t="s">
        <v>1261</v>
      </c>
      <c r="AC358" s="5">
        <f>ROUNDUP(Z358*Assumptions!$B$13/Assumptions!$B$10,0)</f>
        <v>71</v>
      </c>
      <c r="AD358" s="6">
        <f>AC358*Assumptions!$B$9</f>
        <v>28400</v>
      </c>
      <c r="AE358" s="5">
        <v>515</v>
      </c>
      <c r="AF358" s="6" t="s">
        <v>60</v>
      </c>
      <c r="AG358" s="5">
        <f>ROUNDUP(Z358*Assumptions!$B$15/Assumptions!$B$10,0)</f>
        <v>7</v>
      </c>
      <c r="AH358" s="6">
        <f>AG358*Assumptions!$B$9</f>
        <v>2800</v>
      </c>
      <c r="AI358" s="5">
        <v>46</v>
      </c>
      <c r="AJ358" s="6">
        <v>1399.09</v>
      </c>
      <c r="AK358" s="5">
        <f>ROUNDUP(Z358*Assumptions!$B$16/Assumptions!$B$10,0)</f>
        <v>10</v>
      </c>
      <c r="AL358" s="6">
        <f>AK358*Assumptions!$B$9</f>
        <v>4000</v>
      </c>
      <c r="AM358" s="5" t="s">
        <v>60</v>
      </c>
      <c r="AN358" s="6" t="s">
        <v>60</v>
      </c>
      <c r="AQ358" s="5">
        <f t="shared" si="42"/>
        <v>1</v>
      </c>
      <c r="AR358" s="5">
        <f>IF(R358&gt;9,Assumptions!$B$18,0)</f>
        <v>0</v>
      </c>
      <c r="AS358" s="5">
        <f>IF(OR(T358="se",T358="s"),Assumptions!$B$19,0)</f>
        <v>0</v>
      </c>
      <c r="AT358" s="5">
        <f>IF(ISBLANK(V358),0,Assumptions!$B$20)</f>
        <v>0</v>
      </c>
      <c r="AU358" s="5">
        <f>IF(W358&gt;0,Assumptions!$B$21,0)</f>
        <v>0</v>
      </c>
      <c r="AV358" s="5">
        <f>IF(OR(COUNT(SEARCH({"ih","ie"},D358)),COUNT(SEARCH({"profile","income","lim","lico","mbm"},O358))),Assumptions!$B$22,0)</f>
        <v>0</v>
      </c>
      <c r="AW358" s="5">
        <f>IF(OR(COUNT(SEARCH({"hsc","ih","sdc"},D358)),COUNT(SEARCH({"profile","dwelling","housing","construction","rooms","owner","rent"},O358))),Assumptions!$B$23,0)</f>
        <v>0</v>
      </c>
      <c r="AX358" s="5">
        <f>IF(OR(COUNT(SEARCH({"ied","ic","evm"},D358)),COUNT(SEARCH({"profile","immigr","birth","visible","citizen","generation"},O358))),1,0)</f>
        <v>0</v>
      </c>
      <c r="AY358" s="5">
        <f>IF(OR(COUNT(SEARCH({"fh","fhm","ms"},D358)),COUNT(SEARCH({"profile","common-law","marital","family","parent","child","same sex","living alone","household size"},O358))),Assumptions!$B$25,0)</f>
        <v>1</v>
      </c>
      <c r="AZ358" s="5">
        <f>IF(OR(COUNT(SEARCH({"as"},D358)),COUNT(SEARCH({"profile","age","elderly","child","senior"},O358))),Assumptions!$B$26,0)</f>
        <v>1</v>
      </c>
    </row>
    <row r="359" spans="1:52" ht="50.1" customHeight="1" x14ac:dyDescent="0.2">
      <c r="A359" s="5">
        <v>376</v>
      </c>
      <c r="B359" s="5">
        <v>7</v>
      </c>
      <c r="C359" s="10" t="s">
        <v>51</v>
      </c>
      <c r="D359" s="10" t="s">
        <v>825</v>
      </c>
      <c r="E359" s="5" t="s">
        <v>1281</v>
      </c>
      <c r="F359" s="8">
        <f>IF(IF(AE359="NA",AC359,AE359)&gt;Assumptions!$B$11,0,1)</f>
        <v>1</v>
      </c>
      <c r="G359" s="8">
        <f t="shared" si="37"/>
        <v>0</v>
      </c>
      <c r="H359" s="8">
        <f>IF(IF(AI359="NA",AG359,AI359)&gt;Assumptions!$B$11,0,1)</f>
        <v>1</v>
      </c>
      <c r="I359" s="6">
        <f t="shared" ref="I359:I360" si="43">SUM(IF(AF359="NA",(AD359*F359),(AF359*F359)),IF(AJ359="NA",(AH359*H359),(AJ359*H359)),(G359*AH359))</f>
        <v>800</v>
      </c>
      <c r="J359" s="8">
        <f>IF(IF(AM359="NA",AK359,AM359)&gt;Assumptions!$B$11,0,1)</f>
        <v>1</v>
      </c>
      <c r="K359" s="6">
        <f t="shared" ref="K359:K360" si="44">SUM(IF(AF359="NA",(AD359*F359),(AF359*F359)),IF(AJ359="NA",(AH359*H359),(AJ359*H359)),IF(AN359="NA",(AL359*J359),(AN359*J359)),(G359*AH359))</f>
        <v>1200</v>
      </c>
      <c r="L359" s="5">
        <f t="shared" si="40"/>
        <v>0</v>
      </c>
      <c r="M359" s="5">
        <v>0</v>
      </c>
      <c r="N359" s="34">
        <f t="shared" si="41"/>
        <v>0</v>
      </c>
      <c r="O359" s="10" t="s">
        <v>1283</v>
      </c>
      <c r="R359" s="9">
        <v>-99</v>
      </c>
      <c r="S359" s="9" t="s">
        <v>416</v>
      </c>
      <c r="T359" s="9" t="s">
        <v>416</v>
      </c>
      <c r="X359" s="9" t="s">
        <v>61</v>
      </c>
      <c r="Y359" s="14" t="s">
        <v>624</v>
      </c>
      <c r="Z359" s="7">
        <v>693</v>
      </c>
      <c r="AB359" s="5" t="s">
        <v>60</v>
      </c>
      <c r="AC359" s="5">
        <f>ROUNDUP(Z359*Assumptions!$B$13/Assumptions!$B$10,0)</f>
        <v>1</v>
      </c>
      <c r="AD359" s="6">
        <f>AC359*Assumptions!$B$9</f>
        <v>400</v>
      </c>
      <c r="AE359" s="5" t="s">
        <v>60</v>
      </c>
      <c r="AF359" s="6" t="s">
        <v>60</v>
      </c>
      <c r="AG359" s="5">
        <f>ROUNDUP(Z359*Assumptions!$B$15/Assumptions!$B$10,0)</f>
        <v>1</v>
      </c>
      <c r="AH359" s="6">
        <f>AG359*Assumptions!$B$9</f>
        <v>400</v>
      </c>
      <c r="AI359" s="5" t="s">
        <v>60</v>
      </c>
      <c r="AJ359" s="6" t="s">
        <v>60</v>
      </c>
      <c r="AK359" s="5">
        <f>ROUNDUP(Z359*Assumptions!$B$16/Assumptions!$B$10,0)</f>
        <v>1</v>
      </c>
      <c r="AL359" s="6">
        <f>AK359*Assumptions!$B$9</f>
        <v>400</v>
      </c>
      <c r="AM359" s="5" t="s">
        <v>60</v>
      </c>
      <c r="AN359" s="6" t="s">
        <v>60</v>
      </c>
      <c r="AQ359" s="5">
        <f t="shared" si="42"/>
        <v>1</v>
      </c>
      <c r="AR359" s="5">
        <f>IF(R359&gt;9,Assumptions!$B$18,0)</f>
        <v>0</v>
      </c>
      <c r="AS359" s="5">
        <f>IF(OR(T359="se",T359="s"),Assumptions!$B$19,0)</f>
        <v>0</v>
      </c>
      <c r="AT359" s="5">
        <f>IF(ISBLANK(V359),0,Assumptions!$B$20)</f>
        <v>0</v>
      </c>
      <c r="AU359" s="5">
        <f>IF(W359&gt;0,Assumptions!$B$21,0)</f>
        <v>0</v>
      </c>
      <c r="AV359" s="5">
        <f>IF(OR(COUNT(SEARCH({"ih","ie"},D359)),COUNT(SEARCH({"profile","income","lim","lico","mbm"},O359))),Assumptions!$B$22,0)</f>
        <v>0</v>
      </c>
      <c r="AW359" s="5">
        <f>IF(OR(COUNT(SEARCH({"hsc","ih","sdc"},D359)),COUNT(SEARCH({"profile","dwelling","housing","construction","rooms","owner","rent"},O359))),Assumptions!$B$23,0)</f>
        <v>0</v>
      </c>
      <c r="AX359" s="5">
        <f>IF(OR(COUNT(SEARCH({"ied","ic","evm"},D359)),COUNT(SEARCH({"profile","immigr","birth","visible","citizen","generation"},O359))),1,0)</f>
        <v>0</v>
      </c>
      <c r="AY359" s="5">
        <f>IF(OR(COUNT(SEARCH({"fh","fhm","ms"},D359)),COUNT(SEARCH({"profile","common-law","marital","family","parent","child","same sex","living alone","household size"},O359))),Assumptions!$B$25,0)</f>
        <v>0</v>
      </c>
      <c r="AZ359" s="5">
        <f>IF(OR(COUNT(SEARCH({"as"},D359)),COUNT(SEARCH({"profile","age","elderly","child","senior"},O359))),Assumptions!$B$26,0)</f>
        <v>0</v>
      </c>
    </row>
    <row r="360" spans="1:52" ht="50.1" customHeight="1" x14ac:dyDescent="0.2">
      <c r="A360" s="5">
        <v>377</v>
      </c>
      <c r="B360" s="5">
        <v>7</v>
      </c>
      <c r="C360" s="10" t="s">
        <v>51</v>
      </c>
      <c r="D360" s="10" t="s">
        <v>825</v>
      </c>
      <c r="E360" s="5" t="s">
        <v>1282</v>
      </c>
      <c r="F360" s="8">
        <f>IF(IF(AE360="NA",AC360,AE360)&gt;Assumptions!$B$11,0,1)</f>
        <v>1</v>
      </c>
      <c r="G360" s="8">
        <f t="shared" si="37"/>
        <v>0</v>
      </c>
      <c r="H360" s="8">
        <f>IF(IF(AI360="NA",AG360,AI360)&gt;Assumptions!$B$11,0,1)</f>
        <v>1</v>
      </c>
      <c r="I360" s="6">
        <f t="shared" si="43"/>
        <v>800</v>
      </c>
      <c r="J360" s="8">
        <f>IF(IF(AM360="NA",AK360,AM360)&gt;Assumptions!$B$11,0,1)</f>
        <v>1</v>
      </c>
      <c r="K360" s="6">
        <f t="shared" si="44"/>
        <v>1200</v>
      </c>
      <c r="L360" s="5">
        <f t="shared" si="40"/>
        <v>1</v>
      </c>
      <c r="M360" s="5">
        <v>0</v>
      </c>
      <c r="N360" s="34">
        <f t="shared" si="41"/>
        <v>0</v>
      </c>
      <c r="O360" s="10" t="s">
        <v>1284</v>
      </c>
      <c r="R360" s="9">
        <v>-99</v>
      </c>
      <c r="S360" s="9" t="s">
        <v>416</v>
      </c>
      <c r="T360" s="9" t="s">
        <v>416</v>
      </c>
      <c r="V360" s="9" t="s">
        <v>959</v>
      </c>
      <c r="X360" s="9" t="s">
        <v>61</v>
      </c>
      <c r="Y360" s="14" t="s">
        <v>624</v>
      </c>
      <c r="Z360" s="7">
        <v>1368</v>
      </c>
      <c r="AB360" s="5" t="s">
        <v>60</v>
      </c>
      <c r="AC360" s="5">
        <f>ROUNDUP(Z360*Assumptions!$B$13/Assumptions!$B$10,0)</f>
        <v>1</v>
      </c>
      <c r="AD360" s="6">
        <f>AC360*Assumptions!$B$9</f>
        <v>400</v>
      </c>
      <c r="AE360" s="5" t="s">
        <v>60</v>
      </c>
      <c r="AF360" s="6" t="s">
        <v>60</v>
      </c>
      <c r="AG360" s="5">
        <f>ROUNDUP(Z360*Assumptions!$B$15/Assumptions!$B$10,0)</f>
        <v>1</v>
      </c>
      <c r="AH360" s="6">
        <f>AG360*Assumptions!$B$9</f>
        <v>400</v>
      </c>
      <c r="AI360" s="5" t="s">
        <v>60</v>
      </c>
      <c r="AJ360" s="6" t="s">
        <v>60</v>
      </c>
      <c r="AK360" s="5">
        <f>ROUNDUP(Z360*Assumptions!$B$16/Assumptions!$B$10,0)</f>
        <v>1</v>
      </c>
      <c r="AL360" s="6">
        <f>AK360*Assumptions!$B$9</f>
        <v>400</v>
      </c>
      <c r="AM360" s="5" t="s">
        <v>60</v>
      </c>
      <c r="AN360" s="6" t="s">
        <v>60</v>
      </c>
      <c r="AQ360" s="5">
        <f t="shared" si="42"/>
        <v>1</v>
      </c>
      <c r="AR360" s="5">
        <f>IF(R360&gt;9,Assumptions!$B$18,0)</f>
        <v>0</v>
      </c>
      <c r="AS360" s="5">
        <f>IF(OR(T360="se",T360="s"),Assumptions!$B$19,0)</f>
        <v>0</v>
      </c>
      <c r="AT360" s="5">
        <f>IF(ISBLANK(V360),0,Assumptions!$B$20)</f>
        <v>1</v>
      </c>
      <c r="AU360" s="5">
        <f>IF(W360&gt;0,Assumptions!$B$21,0)</f>
        <v>0</v>
      </c>
      <c r="AV360" s="5">
        <f>IF(OR(COUNT(SEARCH({"ih","ie"},D360)),COUNT(SEARCH({"profile","income","lim","lico","mbm"},O360))),Assumptions!$B$22,0)</f>
        <v>0</v>
      </c>
      <c r="AW360" s="5">
        <f>IF(OR(COUNT(SEARCH({"hsc","ih","sdc"},D360)),COUNT(SEARCH({"profile","dwelling","housing","construction","rooms","owner","rent"},O360))),Assumptions!$B$23,0)</f>
        <v>0</v>
      </c>
      <c r="AX360" s="5">
        <f>IF(OR(COUNT(SEARCH({"ied","ic","evm"},D360)),COUNT(SEARCH({"profile","immigr","birth","visible","citizen","generation"},O360))),1,0)</f>
        <v>0</v>
      </c>
      <c r="AY360" s="5">
        <f>IF(OR(COUNT(SEARCH({"fh","fhm","ms"},D360)),COUNT(SEARCH({"profile","common-law","marital","family","parent","child","same sex","living alone","household size"},O360))),Assumptions!$B$25,0)</f>
        <v>0</v>
      </c>
      <c r="AZ360" s="5">
        <f>IF(OR(COUNT(SEARCH({"as"},D360)),COUNT(SEARCH({"profile","age","elderly","child","senior"},O360))),Assumptions!$B$26,0)</f>
        <v>0</v>
      </c>
    </row>
  </sheetData>
  <autoFilter ref="A3:AZ360"/>
  <conditionalFormatting sqref="A3:K3 O3:AE3 AG3:XFD3">
    <cfRule type="containsText" dxfId="2" priority="7" operator="containsText" text="est_">
      <formula>NOT(ISERROR(SEARCH("est_",A3)))</formula>
    </cfRule>
  </conditionalFormatting>
  <conditionalFormatting sqref="L4:L1048576">
    <cfRule type="colorScale" priority="3">
      <colorScale>
        <cfvo type="min"/>
        <cfvo type="percentile" val="50"/>
        <cfvo type="max"/>
        <color rgb="FF63BE7B"/>
        <color rgb="FFFFEB84"/>
        <color rgb="FFF8696B"/>
      </colorScale>
    </cfRule>
  </conditionalFormatting>
  <conditionalFormatting sqref="AF3">
    <cfRule type="containsText" dxfId="1" priority="1" operator="containsText" text="est_">
      <formula>NOT(ISERROR(SEARCH("est_",AF3)))</formula>
    </cfRule>
  </conditionalFormatting>
  <pageMargins left="0.7" right="0.7" top="0.75" bottom="0.75" header="0.3" footer="0.3"/>
  <pageSetup orientation="portrait" horizont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58"/>
  <sheetViews>
    <sheetView tabSelected="1" workbookViewId="0">
      <pane ySplit="1" topLeftCell="A2" activePane="bottomLeft" state="frozen"/>
      <selection pane="bottomLeft"/>
    </sheetView>
  </sheetViews>
  <sheetFormatPr defaultRowHeight="45.75" customHeight="1" x14ac:dyDescent="0.2"/>
  <cols>
    <col min="1" max="1" width="8.7109375" style="16" customWidth="1"/>
    <col min="2" max="2" width="4.7109375" style="10" customWidth="1"/>
    <col min="3" max="4" width="4.7109375" style="16" customWidth="1"/>
    <col min="5" max="5" width="18.7109375" style="10" customWidth="1"/>
    <col min="6" max="6" width="65.7109375" style="16" customWidth="1"/>
    <col min="7" max="7" width="4.7109375" style="16" customWidth="1"/>
    <col min="8" max="8" width="19.42578125" style="16" customWidth="1"/>
    <col min="9" max="16384" width="9.140625" style="16"/>
  </cols>
  <sheetData>
    <row r="1" spans="1:8" s="18" customFormat="1" ht="51" customHeight="1" x14ac:dyDescent="0.2">
      <c r="A1" s="44" t="s">
        <v>1290</v>
      </c>
      <c r="B1" s="51" t="s">
        <v>1291</v>
      </c>
      <c r="C1" s="52" t="s">
        <v>1296</v>
      </c>
      <c r="D1" s="52" t="s">
        <v>1292</v>
      </c>
      <c r="E1" s="45" t="s">
        <v>1294</v>
      </c>
      <c r="F1" s="44" t="s">
        <v>1293</v>
      </c>
      <c r="G1" s="52" t="s">
        <v>1075</v>
      </c>
      <c r="H1" s="44" t="s">
        <v>1295</v>
      </c>
    </row>
    <row r="2" spans="1:8" ht="45.75" customHeight="1" x14ac:dyDescent="0.2">
      <c r="A2" s="46">
        <f>Order!B4</f>
        <v>1</v>
      </c>
      <c r="B2" s="47" t="str">
        <f>Order!C4</f>
        <v>P</v>
      </c>
      <c r="C2" s="48">
        <f>Order!A4</f>
        <v>1</v>
      </c>
      <c r="D2" s="46">
        <f>Order!L4</f>
        <v>7</v>
      </c>
      <c r="E2" s="49" t="str">
        <f>Order!E4</f>
        <v>99-014-x2011016; 99-014-x2011019</v>
      </c>
      <c r="F2" s="50" t="str">
        <f>Order!O4</f>
        <v>NHS Profile</v>
      </c>
      <c r="G2" s="48">
        <v>1</v>
      </c>
      <c r="H2" s="48"/>
    </row>
    <row r="3" spans="1:8" ht="45.75" customHeight="1" x14ac:dyDescent="0.2">
      <c r="A3" s="46">
        <f>Order!B5</f>
        <v>1</v>
      </c>
      <c r="B3" s="47" t="str">
        <f>Order!C5</f>
        <v>P</v>
      </c>
      <c r="C3" s="48">
        <f>Order!A5</f>
        <v>2</v>
      </c>
      <c r="D3" s="46">
        <f>Order!L5</f>
        <v>6</v>
      </c>
      <c r="E3" s="49" t="str">
        <f>Order!E5</f>
        <v>NHS Place of Work Profile</v>
      </c>
      <c r="F3" s="50" t="str">
        <f>Order!O5</f>
        <v>NHS Profile by Place of Work</v>
      </c>
      <c r="G3" s="48">
        <v>1</v>
      </c>
      <c r="H3" s="48"/>
    </row>
    <row r="4" spans="1:8" ht="45.75" customHeight="1" x14ac:dyDescent="0.2">
      <c r="A4" s="46">
        <f>Order!B6</f>
        <v>1</v>
      </c>
      <c r="B4" s="47" t="str">
        <f>Order!C6</f>
        <v>P</v>
      </c>
      <c r="C4" s="48">
        <f>Order!A6</f>
        <v>377</v>
      </c>
      <c r="D4" s="46">
        <f>Order!L6</f>
        <v>7</v>
      </c>
      <c r="E4" s="49" t="str">
        <f>Order!E6</f>
        <v>98-314-X2011006; 98-314-X2011007; 98-314-X2011009; 98-314-X2011010; 98-314-X2011011; 98-314-X2011012; 98-314-X2011013; 98-314-X2011014; 98-314-X2011015; 98-314-X2011052; 98-314-X2011008</v>
      </c>
      <c r="F4" s="50" t="str">
        <f>Order!O6</f>
        <v>Census Profile (custom geographies only)</v>
      </c>
      <c r="G4" s="48">
        <v>1</v>
      </c>
      <c r="H4" s="48"/>
    </row>
    <row r="5" spans="1:8" ht="45.75" customHeight="1" x14ac:dyDescent="0.2">
      <c r="A5" s="46">
        <f>Order!B7</f>
        <v>2</v>
      </c>
      <c r="B5" s="47" t="str">
        <f>Order!C7</f>
        <v>TBT</v>
      </c>
      <c r="C5" s="48">
        <f>Order!A7</f>
        <v>3</v>
      </c>
      <c r="D5" s="46">
        <f>Order!L7</f>
        <v>5</v>
      </c>
      <c r="E5" s="49" t="str">
        <f>Order!E7</f>
        <v>99-010-x2011026</v>
      </c>
      <c r="F5" s="50" t="str">
        <f>Order!O7</f>
        <v>Citizenship (5), Place of Birth (236), Immigrant Status and Period of Immigration (11), Age Groups (10) and Sex (3) for the Population in Private Households</v>
      </c>
      <c r="G5" s="48">
        <v>1</v>
      </c>
      <c r="H5" s="48"/>
    </row>
    <row r="6" spans="1:8" ht="45.75" customHeight="1" x14ac:dyDescent="0.2">
      <c r="A6" s="46">
        <f>Order!B8</f>
        <v>2</v>
      </c>
      <c r="B6" s="47" t="str">
        <f>Order!C8</f>
        <v>TBT</v>
      </c>
      <c r="C6" s="48">
        <f>Order!A8</f>
        <v>4</v>
      </c>
      <c r="D6" s="46">
        <f>Order!L8</f>
        <v>4</v>
      </c>
      <c r="E6" s="49" t="str">
        <f>Order!E8</f>
        <v>99-010-x2011027</v>
      </c>
      <c r="F6" s="50" t="str">
        <f>Order!O8</f>
        <v>Citizenship (9), Immigrant Status and Period of Immigration (12), Age Groups (10) and Sex (3) for the Population in Private Households of Canada, Provinces and Territories, 2011 National Household Survey</v>
      </c>
      <c r="G6" s="48">
        <v>1</v>
      </c>
      <c r="H6" s="48"/>
    </row>
    <row r="7" spans="1:8" ht="45.75" customHeight="1" x14ac:dyDescent="0.2">
      <c r="A7" s="46">
        <f>Order!B9</f>
        <v>2</v>
      </c>
      <c r="B7" s="47" t="str">
        <f>Order!C9</f>
        <v>TBT</v>
      </c>
      <c r="C7" s="48">
        <f>Order!A9</f>
        <v>5</v>
      </c>
      <c r="D7" s="46">
        <f>Order!L9</f>
        <v>4</v>
      </c>
      <c r="E7" s="49" t="str">
        <f>Order!E9</f>
        <v>99-010-x2011028</v>
      </c>
      <c r="F7" s="50" t="str">
        <f>Order!O9</f>
        <v>Ethnic Origin (264), Single and Multiple Ethnic Origin Responses (3), Generation Status (4), Age Groups (10) and Sex (3) for the Population in Private Households</v>
      </c>
      <c r="G7" s="48">
        <v>1</v>
      </c>
      <c r="H7" s="48"/>
    </row>
    <row r="8" spans="1:8" ht="45.75" customHeight="1" x14ac:dyDescent="0.2">
      <c r="A8" s="46">
        <f>Order!B10</f>
        <v>2</v>
      </c>
      <c r="B8" s="47" t="str">
        <f>Order!C10</f>
        <v>TBT</v>
      </c>
      <c r="C8" s="48">
        <f>Order!A10</f>
        <v>6</v>
      </c>
      <c r="D8" s="46">
        <f>Order!L10</f>
        <v>3</v>
      </c>
      <c r="E8" s="49" t="str">
        <f>Order!E10</f>
        <v>99-010-x2011029</v>
      </c>
      <c r="F8" s="50" t="str">
        <f>Order!O10</f>
        <v>Visible Minority (15), Generation Status (4), Age Groups (10) and Sex (3) for the Population in Private Households</v>
      </c>
      <c r="G8" s="48">
        <v>0</v>
      </c>
      <c r="H8" s="48"/>
    </row>
    <row r="9" spans="1:8" ht="45.75" customHeight="1" x14ac:dyDescent="0.2">
      <c r="A9" s="46">
        <f>Order!B11</f>
        <v>2</v>
      </c>
      <c r="B9" s="47" t="str">
        <f>Order!C11</f>
        <v>TBT</v>
      </c>
      <c r="C9" s="48">
        <f>Order!A11</f>
        <v>7</v>
      </c>
      <c r="D9" s="46">
        <f>Order!L11</f>
        <v>5</v>
      </c>
      <c r="E9" s="49" t="str">
        <f>Order!E11</f>
        <v>99-010-x2011030</v>
      </c>
      <c r="F9" s="50" t="str">
        <f>Order!O11</f>
        <v>Visible Minority (15), Immigrant Status and Period of Immigration (11), Age Groups (10) and Sex (3) for the Population in Private Households</v>
      </c>
      <c r="G9" s="48">
        <v>1</v>
      </c>
      <c r="H9" s="48"/>
    </row>
    <row r="10" spans="1:8" ht="45.75" customHeight="1" x14ac:dyDescent="0.2">
      <c r="A10" s="46">
        <f>Order!B12</f>
        <v>2</v>
      </c>
      <c r="B10" s="47" t="str">
        <f>Order!C12</f>
        <v>TBT</v>
      </c>
      <c r="C10" s="48">
        <f>Order!A12</f>
        <v>8</v>
      </c>
      <c r="D10" s="46">
        <f>Order!L12</f>
        <v>3</v>
      </c>
      <c r="E10" s="49" t="str">
        <f>Order!E12</f>
        <v>99-010-x2011031</v>
      </c>
      <c r="F10" s="50" t="str">
        <f>Order!O12</f>
        <v>Mother Tongue (8), Language Spoken Most Often at Home (8), Other Language Spoken Regularly at Home (9), First Official Language Spoken (5), Immigrant Status and Period of Immigration (11) Age Groups (12) and Sex (3) for the Population in Private Households</v>
      </c>
      <c r="G10" s="48">
        <v>0</v>
      </c>
      <c r="H10" s="48"/>
    </row>
    <row r="11" spans="1:8" ht="45.75" customHeight="1" x14ac:dyDescent="0.2">
      <c r="A11" s="46">
        <f>Order!B13</f>
        <v>2</v>
      </c>
      <c r="B11" s="47" t="str">
        <f>Order!C13</f>
        <v>TBT</v>
      </c>
      <c r="C11" s="48">
        <f>Order!A13</f>
        <v>9</v>
      </c>
      <c r="D11" s="46">
        <f>Order!L13</f>
        <v>3</v>
      </c>
      <c r="E11" s="49" t="str">
        <f>Order!E13</f>
        <v>99-010-x2011032</v>
      </c>
      <c r="F11" s="50" t="str">
        <f>Order!O13</f>
        <v>Religion (108), Immigrant Status and Period of Immigration (11), Age Groups (10) and Sex (3) for the Population in Private Households</v>
      </c>
      <c r="G11" s="48">
        <v>0</v>
      </c>
      <c r="H11" s="48"/>
    </row>
    <row r="12" spans="1:8" ht="45.75" customHeight="1" x14ac:dyDescent="0.2">
      <c r="A12" s="46">
        <f>Order!B14</f>
        <v>2</v>
      </c>
      <c r="B12" s="47" t="str">
        <f>Order!C14</f>
        <v>TBT</v>
      </c>
      <c r="C12" s="48">
        <f>Order!A14</f>
        <v>10</v>
      </c>
      <c r="D12" s="46">
        <f>Order!L14</f>
        <v>3</v>
      </c>
      <c r="E12" s="49" t="str">
        <f>Order!E14</f>
        <v>99-010-x2011033</v>
      </c>
      <c r="F12" s="50" t="str">
        <f>Order!O14</f>
        <v>Detailed Mother Tongue (158), Immigrant Status and Period of Immigration (11), Knowledge of Official Languages (5), Number of Non-Official Languages Spoken (5), Age Groups (10) and Sex (3) for the Population in Private Households</v>
      </c>
      <c r="G12" s="48">
        <v>0</v>
      </c>
      <c r="H12" s="48"/>
    </row>
    <row r="13" spans="1:8" ht="45.75" customHeight="1" x14ac:dyDescent="0.2">
      <c r="A13" s="46">
        <f>Order!B15</f>
        <v>2</v>
      </c>
      <c r="B13" s="47" t="str">
        <f>Order!C15</f>
        <v>TBT</v>
      </c>
      <c r="C13" s="48">
        <f>Order!A15</f>
        <v>11</v>
      </c>
      <c r="D13" s="46">
        <f>Order!L15</f>
        <v>3</v>
      </c>
      <c r="E13" s="49" t="str">
        <f>Order!E15</f>
        <v>99-010-x2011034</v>
      </c>
      <c r="F13" s="50" t="str">
        <f>Order!O15</f>
        <v>Detailed Mother Tongue (158), Generation Status (4), Knowledge of Official Languages (5), Number of Non-Official Languages Spoken (5), Age Groups (10) and Sex (3) for the Population in Private Households</v>
      </c>
      <c r="G13" s="48">
        <v>0</v>
      </c>
      <c r="H13" s="48"/>
    </row>
    <row r="14" spans="1:8" ht="45.75" customHeight="1" x14ac:dyDescent="0.2">
      <c r="A14" s="46">
        <f>Order!B16</f>
        <v>2</v>
      </c>
      <c r="B14" s="47" t="str">
        <f>Order!C16</f>
        <v>TBT</v>
      </c>
      <c r="C14" s="48">
        <f>Order!A16</f>
        <v>12</v>
      </c>
      <c r="D14" s="46">
        <f>Order!L16</f>
        <v>1</v>
      </c>
      <c r="E14" s="49" t="str">
        <f>Order!E16</f>
        <v>99-011-x2011026</v>
      </c>
      <c r="F14" s="50" t="str">
        <f>Order!O16</f>
        <v>Aboriginal Identity (8), Age Groups (20), Registered or Treaty Indian Status (3), Area of Residence: On Reserve (3) and Sex (3) for the Population in Private Households</v>
      </c>
      <c r="G14" s="48">
        <v>0</v>
      </c>
      <c r="H14" s="48"/>
    </row>
    <row r="15" spans="1:8" ht="45.75" customHeight="1" x14ac:dyDescent="0.2">
      <c r="A15" s="46">
        <f>Order!B17</f>
        <v>2</v>
      </c>
      <c r="B15" s="47" t="str">
        <f>Order!C17</f>
        <v>TBT</v>
      </c>
      <c r="C15" s="48">
        <f>Order!A17</f>
        <v>13</v>
      </c>
      <c r="D15" s="46">
        <f>Order!L17</f>
        <v>1</v>
      </c>
      <c r="E15" s="49" t="str">
        <f>Order!E17</f>
        <v>99-011-x2011027</v>
      </c>
      <c r="F15" s="50" t="str">
        <f>Order!O17</f>
        <v>Aboriginal Identity (8), Age Groups (20), Area of Residence: Inuit Nunangat (7) and Sex (3) for the Population in Private Households</v>
      </c>
      <c r="G15" s="48">
        <v>0</v>
      </c>
      <c r="H15" s="48"/>
    </row>
    <row r="16" spans="1:8" ht="45.75" customHeight="1" x14ac:dyDescent="0.2">
      <c r="A16" s="46">
        <f>Order!B18</f>
        <v>2</v>
      </c>
      <c r="B16" s="47" t="str">
        <f>Order!C18</f>
        <v>TBT</v>
      </c>
      <c r="C16" s="48">
        <f>Order!A18</f>
        <v>14</v>
      </c>
      <c r="D16" s="46">
        <f>Order!L18</f>
        <v>1</v>
      </c>
      <c r="E16" s="49" t="str">
        <f>Order!E18</f>
        <v>99-011-x2011028</v>
      </c>
      <c r="F16" s="50" t="str">
        <f>Order!O18</f>
        <v>Aboriginal Identity (8), Age Groups (20), Registered or Treaty Indian Status (3) and Sex (3) for the Population in Private Households</v>
      </c>
      <c r="G16" s="48">
        <v>0</v>
      </c>
      <c r="H16" s="48"/>
    </row>
    <row r="17" spans="1:8" ht="45.75" customHeight="1" x14ac:dyDescent="0.2">
      <c r="A17" s="46">
        <f>Order!B19</f>
        <v>2</v>
      </c>
      <c r="B17" s="47" t="str">
        <f>Order!C19</f>
        <v>TBT</v>
      </c>
      <c r="C17" s="48">
        <f>Order!A19</f>
        <v>15</v>
      </c>
      <c r="D17" s="46">
        <f>Order!L19</f>
        <v>1</v>
      </c>
      <c r="E17" s="49" t="str">
        <f>Order!E19</f>
        <v>99-011-x2011029</v>
      </c>
      <c r="F17" s="50" t="str">
        <f>Order!O19</f>
        <v>Aboriginal Ancestry (6), Single and Multiple Aboriginal Ancestry Responses (3), Age Groups (6) and Sex (3) for the Population in Private Households</v>
      </c>
      <c r="G17" s="48">
        <v>0</v>
      </c>
      <c r="H17" s="48"/>
    </row>
    <row r="18" spans="1:8" ht="45.75" customHeight="1" x14ac:dyDescent="0.2">
      <c r="A18" s="46">
        <f>Order!B20</f>
        <v>2</v>
      </c>
      <c r="B18" s="47" t="str">
        <f>Order!C20</f>
        <v>TBT</v>
      </c>
      <c r="C18" s="48">
        <f>Order!A20</f>
        <v>16</v>
      </c>
      <c r="D18" s="46">
        <f>Order!L20</f>
        <v>1</v>
      </c>
      <c r="E18" s="49" t="str">
        <f>Order!E20</f>
        <v>99-011-x2011030</v>
      </c>
      <c r="F18" s="50" t="str">
        <f>Order!O20</f>
        <v>Detailed Knowledge of Aboriginal Languages (79), Knowledge of Languages: Single and Multiple Language Responses (3), Aboriginal Identity (8), Registered or Treaty Indian Status (3), Aboriginal Mother Tongue (11), Area of Residence: On Reserve (3) and Age Groups (8) for the Population in Private Households</v>
      </c>
      <c r="G18" s="48">
        <v>0</v>
      </c>
      <c r="H18" s="48"/>
    </row>
    <row r="19" spans="1:8" ht="45.75" customHeight="1" x14ac:dyDescent="0.2">
      <c r="A19" s="46">
        <f>Order!B21</f>
        <v>2</v>
      </c>
      <c r="B19" s="47" t="str">
        <f>Order!C21</f>
        <v>TBT</v>
      </c>
      <c r="C19" s="48">
        <f>Order!A21</f>
        <v>17</v>
      </c>
      <c r="D19" s="46">
        <f>Order!L21</f>
        <v>1</v>
      </c>
      <c r="E19" s="49" t="str">
        <f>Order!E21</f>
        <v>99-011-x2011031</v>
      </c>
      <c r="F19" s="50" t="str">
        <f>Order!O21</f>
        <v>Knowledge of Inuit Languages (10), Knowledge of Languages: Single and Multiple Language Responses (3), Aboriginal Identity (8), Mother Tongue - Detailed Inuit Languages (15), Area of Residence: Inuit Nunangat (7), Age Groups (8) for the Population in Private Households</v>
      </c>
      <c r="G19" s="48">
        <v>0</v>
      </c>
      <c r="H19" s="48"/>
    </row>
    <row r="20" spans="1:8" ht="45.75" customHeight="1" x14ac:dyDescent="0.2">
      <c r="A20" s="46">
        <f>Order!B22</f>
        <v>2</v>
      </c>
      <c r="B20" s="47" t="str">
        <f>Order!C22</f>
        <v>TBT</v>
      </c>
      <c r="C20" s="48">
        <f>Order!A22</f>
        <v>18</v>
      </c>
      <c r="D20" s="46">
        <f>Order!L22</f>
        <v>2</v>
      </c>
      <c r="E20" s="49" t="str">
        <f>Order!E22</f>
        <v>99-011-x2011032</v>
      </c>
      <c r="F20" s="50" t="str">
        <f>Order!O22</f>
        <v>Census Family Status (12), Aboriginal Identity (8), Registered or Treaty Indian Status (3), Area of Residence: On Reserve (3), Age Groups (8A) and Sex (3) for the Population in Private Households</v>
      </c>
      <c r="G20" s="48">
        <v>0</v>
      </c>
      <c r="H20" s="48"/>
    </row>
    <row r="21" spans="1:8" ht="45.75" customHeight="1" x14ac:dyDescent="0.2">
      <c r="A21" s="46">
        <f>Order!B23</f>
        <v>2</v>
      </c>
      <c r="B21" s="47" t="str">
        <f>Order!C23</f>
        <v>TBT</v>
      </c>
      <c r="C21" s="48">
        <f>Order!A23</f>
        <v>19</v>
      </c>
      <c r="D21" s="46">
        <f>Order!L23</f>
        <v>2</v>
      </c>
      <c r="E21" s="49" t="str">
        <f>Order!E23</f>
        <v>99-011-x2011033</v>
      </c>
      <c r="F21" s="50" t="str">
        <f>Order!O23</f>
        <v>Census Family Status (12), Aboriginal Identity (8), Area of Residence: Inuit Nunangat (7), Age Groups (8A) and Sex (3) for the Population in Private Households</v>
      </c>
      <c r="G21" s="48">
        <v>0</v>
      </c>
      <c r="H21" s="48"/>
    </row>
    <row r="22" spans="1:8" ht="45.75" customHeight="1" x14ac:dyDescent="0.2">
      <c r="A22" s="46">
        <f>Order!B24</f>
        <v>2</v>
      </c>
      <c r="B22" s="47" t="str">
        <f>Order!C24</f>
        <v>TBT</v>
      </c>
      <c r="C22" s="48">
        <f>Order!A24</f>
        <v>20</v>
      </c>
      <c r="D22" s="46">
        <f>Order!L24</f>
        <v>2</v>
      </c>
      <c r="E22" s="49" t="str">
        <f>Order!E24</f>
        <v>99-012-x2011026</v>
      </c>
      <c r="F22" s="50" t="str">
        <f>Order!O24</f>
        <v>Language Used Most Often at Work (8), Other Language Used Regularly at Work (9), Mother Tongue (8), Industry - North American Industry Classification System (NAICS) 2007 (21), Highest Certificate, Diploma or Degree (7), Immigrant Status (4) and Age Groups (5) for the Population Aged 15 Years and Over Who Worked Since 2010, in Private Households</v>
      </c>
      <c r="G22" s="48">
        <v>0</v>
      </c>
      <c r="H22" s="48"/>
    </row>
    <row r="23" spans="1:8" ht="45.75" customHeight="1" x14ac:dyDescent="0.2">
      <c r="A23" s="46">
        <f>Order!B25</f>
        <v>2</v>
      </c>
      <c r="B23" s="47" t="str">
        <f>Order!C25</f>
        <v>TBT</v>
      </c>
      <c r="C23" s="48">
        <f>Order!A25</f>
        <v>21</v>
      </c>
      <c r="D23" s="46">
        <f>Order!L25</f>
        <v>2</v>
      </c>
      <c r="E23" s="49" t="str">
        <f>Order!E25</f>
        <v>99-012-x2011027</v>
      </c>
      <c r="F23" s="50" t="str">
        <f>Order!O25</f>
        <v>Language Used Most Often at Work (8), Other Language Used Regularly at Work (9), Language Spoken Most Often at Home (8), Immigrant Status (4) and Place of Work Census Division (296) for the Population Aged 15 Years and Over Who Worked Since 2010, in Private Households</v>
      </c>
      <c r="G23" s="48">
        <v>0</v>
      </c>
      <c r="H23" s="48"/>
    </row>
    <row r="24" spans="1:8" ht="45.75" customHeight="1" x14ac:dyDescent="0.2">
      <c r="A24" s="46">
        <f>Order!B26</f>
        <v>2</v>
      </c>
      <c r="B24" s="47" t="str">
        <f>Order!C26</f>
        <v>TBT</v>
      </c>
      <c r="C24" s="48">
        <f>Order!A26</f>
        <v>22</v>
      </c>
      <c r="D24" s="46">
        <f>Order!L26</f>
        <v>0</v>
      </c>
      <c r="E24" s="49" t="str">
        <f>Order!E26</f>
        <v>99-012-x2011028</v>
      </c>
      <c r="F24" s="50" t="str">
        <f>Order!O26</f>
        <v>Language Used Most Often at Work (8), Other Language Used Regularly at Work (9), Mother Tongue (8), Industry - North American Industry Classification System (NAICS) 2007 (21), Occupation - National Occupational Classification (NOC) 2011 (11) and Highest Certificate, Diploma or Degree (7) for the Population Aged 15 Years and Over Who Worked Since 2010, in Private Households</v>
      </c>
      <c r="G24" s="48">
        <v>0</v>
      </c>
      <c r="H24" s="48"/>
    </row>
    <row r="25" spans="1:8" ht="45.75" customHeight="1" x14ac:dyDescent="0.2">
      <c r="A25" s="46">
        <f>Order!B27</f>
        <v>2</v>
      </c>
      <c r="B25" s="47" t="str">
        <f>Order!C27</f>
        <v>TBT</v>
      </c>
      <c r="C25" s="48">
        <f>Order!A27</f>
        <v>23</v>
      </c>
      <c r="D25" s="46">
        <f>Order!L27</f>
        <v>2</v>
      </c>
      <c r="E25" s="49" t="str">
        <f>Order!E27</f>
        <v>99-012-x2011029</v>
      </c>
      <c r="F25" s="50" t="str">
        <f>Order!O27</f>
        <v>Language Used Most Often at Work (8), Other Language Used Regularly at Work (9), Language Spoken Most Often at Home (8), Other Language Spoken Regularly at Home (9), Mother Tongue (8) and Immigrant Status and Period of Immigration (10) for the Population Aged 15 Years and Over Who Worked Since 2010, in Private Households</v>
      </c>
      <c r="G25" s="48">
        <v>0</v>
      </c>
      <c r="H25" s="48"/>
    </row>
    <row r="26" spans="1:8" ht="45.75" customHeight="1" x14ac:dyDescent="0.2">
      <c r="A26" s="46">
        <f>Order!B28</f>
        <v>2</v>
      </c>
      <c r="B26" s="47" t="str">
        <f>Order!C28</f>
        <v>TBT</v>
      </c>
      <c r="C26" s="48">
        <f>Order!A28</f>
        <v>24</v>
      </c>
      <c r="D26" s="46">
        <f>Order!L28</f>
        <v>1</v>
      </c>
      <c r="E26" s="49" t="str">
        <f>Order!E28</f>
        <v>99-012-x2011030</v>
      </c>
      <c r="F26" s="50" t="str">
        <f>Order!O28</f>
        <v>Place of Work Status (5), Industry - North American Industry Classification System (NAICS) 2007 (102), Sex (3) and Age Groups (11) for the Employed Labour Force Aged 15 Years and Over, in Private Households</v>
      </c>
      <c r="G26" s="48">
        <v>0</v>
      </c>
      <c r="H26" s="48"/>
    </row>
    <row r="27" spans="1:8" ht="45.75" customHeight="1" x14ac:dyDescent="0.2">
      <c r="A27" s="46">
        <f>Order!B29</f>
        <v>2</v>
      </c>
      <c r="B27" s="47" t="str">
        <f>Order!C29</f>
        <v>TBT</v>
      </c>
      <c r="C27" s="48">
        <f>Order!A29</f>
        <v>25</v>
      </c>
      <c r="D27" s="46">
        <f>Order!L29</f>
        <v>1</v>
      </c>
      <c r="E27" s="49" t="str">
        <f>Order!E29</f>
        <v>99-012-x2011031</v>
      </c>
      <c r="F27" s="50" t="str">
        <f>Order!O29</f>
        <v>Mode of Transportation (20), Average Commuting Duration, Commuting Duration (6), Time Leaving for Work (7), Sex (3) and Age Groups (11) for the Employed Labour Force Aged 15 Years and Over Having a Usual Place of Work or No fixed Workplace Address, in Private Households</v>
      </c>
      <c r="G27" s="48">
        <v>0</v>
      </c>
      <c r="H27" s="48"/>
    </row>
    <row r="28" spans="1:8" ht="45.75" customHeight="1" x14ac:dyDescent="0.2">
      <c r="A28" s="46">
        <f>Order!B30</f>
        <v>2</v>
      </c>
      <c r="B28" s="47" t="str">
        <f>Order!C30</f>
        <v>TBT</v>
      </c>
      <c r="C28" s="48">
        <f>Order!A30</f>
        <v>26</v>
      </c>
      <c r="D28" s="46">
        <f>Order!L30</f>
        <v>1</v>
      </c>
      <c r="E28" s="49" t="str">
        <f>Order!E30</f>
        <v>99-012-x2011032</v>
      </c>
      <c r="F28" s="50" t="str">
        <f>Order!O30</f>
        <v>Commuting Flow - Census Subdivisions: Sex (3) for the Employed Labour Force Aged 15 Years and Over Having a Usual Place of Work</v>
      </c>
      <c r="G28" s="48">
        <v>0</v>
      </c>
      <c r="H28" s="48"/>
    </row>
    <row r="29" spans="1:8" ht="45.75" customHeight="1" x14ac:dyDescent="0.2">
      <c r="A29" s="46">
        <f>Order!B31</f>
        <v>2</v>
      </c>
      <c r="B29" s="47" t="str">
        <f>Order!C31</f>
        <v>TBT</v>
      </c>
      <c r="C29" s="48">
        <f>Order!A31</f>
        <v>27</v>
      </c>
      <c r="D29" s="46">
        <f>Order!L31</f>
        <v>2</v>
      </c>
      <c r="E29" s="49" t="str">
        <f>Order!E31</f>
        <v>99-012-x2011033</v>
      </c>
      <c r="F29" s="50" t="str">
        <f>Order!O31</f>
        <v>Occupation - National Occupational Classification (NOC) 2011 (691), Class of Worker (5), Age Groups (13B) and Sex (3) for the Employed Labour Force Aged 15 Years and Over, in Private Households</v>
      </c>
      <c r="G29" s="48">
        <v>1</v>
      </c>
      <c r="H29" s="48"/>
    </row>
    <row r="30" spans="1:8" ht="45.75" customHeight="1" x14ac:dyDescent="0.2">
      <c r="A30" s="46">
        <f>Order!B32</f>
        <v>2</v>
      </c>
      <c r="B30" s="47" t="str">
        <f>Order!C32</f>
        <v>TBT</v>
      </c>
      <c r="C30" s="48">
        <f>Order!A32</f>
        <v>28</v>
      </c>
      <c r="D30" s="46">
        <f>Order!L32</f>
        <v>4</v>
      </c>
      <c r="E30" s="49" t="str">
        <f>Order!E32</f>
        <v>99-012-x2011034</v>
      </c>
      <c r="F30" s="50" t="str">
        <f>Order!O32</f>
        <v>Industry - North American Industry Classification System (NAICS) 2007 (425), Class of Worker (5), Age Groups (13B) and Sex (3) for the Employed Labour Force Aged 15 Years and Over, in Private Household</v>
      </c>
      <c r="G30" s="48">
        <v>1</v>
      </c>
      <c r="H30" s="48"/>
    </row>
    <row r="31" spans="1:8" ht="45.75" customHeight="1" x14ac:dyDescent="0.2">
      <c r="A31" s="46">
        <f>Order!B33</f>
        <v>2</v>
      </c>
      <c r="B31" s="47" t="str">
        <f>Order!C33</f>
        <v>TBT</v>
      </c>
      <c r="C31" s="48">
        <f>Order!A33</f>
        <v>29</v>
      </c>
      <c r="D31" s="46">
        <f>Order!L33</f>
        <v>0</v>
      </c>
      <c r="E31" s="49" t="str">
        <f>Order!E33</f>
        <v>99-012-x2011035</v>
      </c>
      <c r="F31" s="50" t="str">
        <f>Order!O33</f>
        <v>Occupation - National Occupational Classification (NOC) 2011 (11), Highest Certificate, Diploma or Degree (15), Major Field of Study - Classification of Instructional Programs (CIP) 2011 (82), Age Groups (13B) and Sex (3) for the Employed Labour Force Aged 15 Years and Over, in Private Households</v>
      </c>
      <c r="G31" s="48">
        <v>0</v>
      </c>
      <c r="H31" s="48"/>
    </row>
    <row r="32" spans="1:8" ht="45.75" customHeight="1" x14ac:dyDescent="0.2">
      <c r="A32" s="46">
        <f>Order!B34</f>
        <v>2</v>
      </c>
      <c r="B32" s="47" t="str">
        <f>Order!C34</f>
        <v>TBT</v>
      </c>
      <c r="C32" s="48">
        <f>Order!A34</f>
        <v>30</v>
      </c>
      <c r="D32" s="46">
        <f>Order!L34</f>
        <v>1</v>
      </c>
      <c r="E32" s="49" t="str">
        <f>Order!E34</f>
        <v>99-012-x2011036</v>
      </c>
      <c r="F32" s="50" t="str">
        <f>Order!O34</f>
        <v>Occupation - National Occupational Classification (NOC) 2011-Skill-level Category (6), Mobility Status 5 Years Ago (8), Province or Territory of Residence 5 Years Ago (14), Age Groups (13B) and Sex (3) for the Employed Labour Force Aged 15 Years and Over Excluding External Migrants, in Private Households</v>
      </c>
      <c r="G32" s="48">
        <v>0</v>
      </c>
      <c r="H32" s="48"/>
    </row>
    <row r="33" spans="1:8" ht="45.75" customHeight="1" x14ac:dyDescent="0.2">
      <c r="A33" s="46">
        <f>Order!B35</f>
        <v>2</v>
      </c>
      <c r="B33" s="47" t="str">
        <f>Order!C35</f>
        <v>TBT</v>
      </c>
      <c r="C33" s="48">
        <f>Order!A35</f>
        <v>31</v>
      </c>
      <c r="D33" s="46">
        <f>Order!L35</f>
        <v>1</v>
      </c>
      <c r="E33" s="49" t="str">
        <f>Order!E35</f>
        <v>99-012-x2011037</v>
      </c>
      <c r="F33" s="50" t="str">
        <f>Order!O35</f>
        <v>Labour Force Status (8), Highest Certificate, Diploma or Degree (15), Major Field of Study - Classification of Instructional Programs (CIP) 2011 (82), Location of Study Compared with Province or Territory of Residence (6), Age Groups (13B) and Sex (3) for the Population Aged 15 Years and Over, in Private Households</v>
      </c>
      <c r="G33" s="48">
        <v>0</v>
      </c>
      <c r="H33" s="48"/>
    </row>
    <row r="34" spans="1:8" ht="45.75" customHeight="1" x14ac:dyDescent="0.2">
      <c r="A34" s="46">
        <f>Order!B36</f>
        <v>2</v>
      </c>
      <c r="B34" s="47" t="str">
        <f>Order!C36</f>
        <v>TBT</v>
      </c>
      <c r="C34" s="48">
        <f>Order!A36</f>
        <v>32</v>
      </c>
      <c r="D34" s="46">
        <f>Order!L36</f>
        <v>3</v>
      </c>
      <c r="E34" s="49" t="str">
        <f>Order!E36</f>
        <v>99-012-x2011038</v>
      </c>
      <c r="F34" s="50" t="str">
        <f>Order!O36</f>
        <v>Labour Force Status (8), Visible Minority (15), Immigrant Status and Period of Immigration (10), Highest Certificate, Diploma or Degree (7), Age Groups (13B) and Sex (3) for the Population Aged 15 Years and Over, in Private Households</v>
      </c>
      <c r="G34" s="48">
        <v>1</v>
      </c>
      <c r="H34" s="48"/>
    </row>
    <row r="35" spans="1:8" ht="45.75" customHeight="1" x14ac:dyDescent="0.2">
      <c r="A35" s="46">
        <f>Order!B37</f>
        <v>2</v>
      </c>
      <c r="B35" s="47" t="str">
        <f>Order!C37</f>
        <v>TBT</v>
      </c>
      <c r="C35" s="48">
        <f>Order!A37</f>
        <v>33</v>
      </c>
      <c r="D35" s="46">
        <f>Order!L37</f>
        <v>3</v>
      </c>
      <c r="E35" s="49" t="str">
        <f>Order!E37</f>
        <v>99-012-x2011039</v>
      </c>
      <c r="F35" s="50" t="str">
        <f>Order!O37</f>
        <v>Labour Force Status (8), Highest Certificate, Diploma or Degree (15), Aboriginal Identity (8), Age Groups (13B) and Sex (3) for the Population Aged 15 Years and Over, in Private Households</v>
      </c>
      <c r="G35" s="48">
        <v>0</v>
      </c>
      <c r="H35" s="48"/>
    </row>
    <row r="36" spans="1:8" ht="45.75" customHeight="1" x14ac:dyDescent="0.2">
      <c r="A36" s="46">
        <f>Order!B38</f>
        <v>2</v>
      </c>
      <c r="B36" s="47" t="str">
        <f>Order!C38</f>
        <v>TBT</v>
      </c>
      <c r="C36" s="48">
        <f>Order!A38</f>
        <v>34</v>
      </c>
      <c r="D36" s="46">
        <f>Order!L38</f>
        <v>1</v>
      </c>
      <c r="E36" s="49" t="str">
        <f>Order!E38</f>
        <v>99-012-x2011040</v>
      </c>
      <c r="F36" s="50" t="str">
        <f>Order!O38</f>
        <v>Highest Certificate, Diploma or Degree (15), Age Groups (13B), Major Field of Study - Classification of Instructional Programs (CIP) 2011 (14), Location of Study (29), Attendance at School (3) and Sex (3) for the Population Aged 15 Years and Over, in Private Households</v>
      </c>
      <c r="G36" s="48">
        <v>0</v>
      </c>
      <c r="H36" s="48"/>
    </row>
    <row r="37" spans="1:8" ht="45.75" customHeight="1" x14ac:dyDescent="0.2">
      <c r="A37" s="46">
        <f>Order!B39</f>
        <v>2</v>
      </c>
      <c r="B37" s="47" t="str">
        <f>Order!C39</f>
        <v>TBT</v>
      </c>
      <c r="C37" s="48">
        <f>Order!A39</f>
        <v>35</v>
      </c>
      <c r="D37" s="46">
        <f>Order!L39</f>
        <v>3</v>
      </c>
      <c r="E37" s="49" t="str">
        <f>Order!E39</f>
        <v>99-012-x2011041</v>
      </c>
      <c r="F37" s="50" t="str">
        <f>Order!O39</f>
        <v>Major Field of Study - Classification of Instructional Programs (CIP) 2011 (432), Highest Certificate, Diploma or Degree (7), Age Groups (8B) and Sex (3) for the Population Aged 15 Years and Over in Private Households</v>
      </c>
      <c r="G37" s="48">
        <v>0</v>
      </c>
      <c r="H37" s="48"/>
    </row>
    <row r="38" spans="1:8" ht="45.75" customHeight="1" x14ac:dyDescent="0.2">
      <c r="A38" s="46">
        <f>Order!B40</f>
        <v>2</v>
      </c>
      <c r="B38" s="47" t="str">
        <f>Order!C40</f>
        <v>TBT</v>
      </c>
      <c r="C38" s="48">
        <f>Order!A40</f>
        <v>36</v>
      </c>
      <c r="D38" s="46">
        <f>Order!L40</f>
        <v>4</v>
      </c>
      <c r="E38" s="49" t="str">
        <f>Order!E40</f>
        <v>99-012-x2011042</v>
      </c>
      <c r="F38" s="50" t="str">
        <f>Order!O40</f>
        <v>Highest Certificate, Diploma or Degree (15), Immigrant Status and Period of Immigration (11), Labour Force Status (8), Location of Study (29), Age Groups (13B) and Sex (3) for the Population Aged 15 Years and Over, in Private Households</v>
      </c>
      <c r="G38" s="48">
        <v>1</v>
      </c>
      <c r="H38" s="48"/>
    </row>
    <row r="39" spans="1:8" ht="45.75" customHeight="1" x14ac:dyDescent="0.2">
      <c r="A39" s="46">
        <f>Order!B41</f>
        <v>2</v>
      </c>
      <c r="B39" s="47" t="str">
        <f>Order!C41</f>
        <v>TBT</v>
      </c>
      <c r="C39" s="48">
        <f>Order!A41</f>
        <v>37</v>
      </c>
      <c r="D39" s="46">
        <f>Order!L41</f>
        <v>2</v>
      </c>
      <c r="E39" s="49" t="str">
        <f>Order!E41</f>
        <v>99-012-x2011043</v>
      </c>
      <c r="F39" s="50" t="str">
        <f>Order!O41</f>
        <v>STEM Groupings, Major Field of Study - Classification of Instructional Programs (CIP) 2011 (8), Labour Force Status (8), Highest Certificate, Diploma or Degree (7), Immigrant Status and Period of Immigration (11), Location of Study Compared with Province or Territory of Residence (6), Age Groups (13B) and Sex (3) for the Population Aged 15 Years and Over, in Private Households</v>
      </c>
      <c r="G39" s="48">
        <v>0</v>
      </c>
      <c r="H39" s="48"/>
    </row>
    <row r="40" spans="1:8" ht="45.75" customHeight="1" x14ac:dyDescent="0.2">
      <c r="A40" s="46">
        <f>Order!B42</f>
        <v>2</v>
      </c>
      <c r="B40" s="47" t="str">
        <f>Order!C42</f>
        <v>TBT</v>
      </c>
      <c r="C40" s="48">
        <f>Order!A42</f>
        <v>38</v>
      </c>
      <c r="D40" s="46">
        <f>Order!L42</f>
        <v>1</v>
      </c>
      <c r="E40" s="49" t="str">
        <f>Order!E42</f>
        <v>99-012-x2011044</v>
      </c>
      <c r="F40" s="50" t="str">
        <f>Order!O42</f>
        <v>Secondary (High) School Diploma or Equivalent (14), Labour Force Status (8), Aboriginal Identity (8), Area of Residence: On Reserve (3), Registered or Treaty Indian Status (3), Age Groups (13B) and Sex (3) for the Population Aged 15 Years and Over, in Private Households</v>
      </c>
      <c r="G40" s="48">
        <v>0</v>
      </c>
      <c r="H40" s="48"/>
    </row>
    <row r="41" spans="1:8" ht="45.75" customHeight="1" x14ac:dyDescent="0.2">
      <c r="A41" s="46">
        <f>Order!B43</f>
        <v>2</v>
      </c>
      <c r="B41" s="47" t="str">
        <f>Order!C43</f>
        <v>TBT</v>
      </c>
      <c r="C41" s="48">
        <f>Order!A43</f>
        <v>39</v>
      </c>
      <c r="D41" s="46">
        <f>Order!L43</f>
        <v>1</v>
      </c>
      <c r="E41" s="49" t="str">
        <f>Order!E43</f>
        <v>99-012-x2011045</v>
      </c>
      <c r="F41" s="50" t="str">
        <f>Order!O43</f>
        <v>Secondary (High) School Diploma or Equivalent (14), Labour Force Status (8), Aboriginal Identity (8), Area of Residence: Inuit Nunangat (7), Age Groups (13B) and Sex (3) for the Population Aged 15 Years and Over, in Private Households</v>
      </c>
      <c r="G41" s="48">
        <v>0</v>
      </c>
      <c r="H41" s="48"/>
    </row>
    <row r="42" spans="1:8" ht="45.75" customHeight="1" x14ac:dyDescent="0.2">
      <c r="A42" s="46">
        <f>Order!B44</f>
        <v>2</v>
      </c>
      <c r="B42" s="47" t="str">
        <f>Order!C44</f>
        <v>TBT</v>
      </c>
      <c r="C42" s="48">
        <f>Order!A44</f>
        <v>40</v>
      </c>
      <c r="D42" s="46">
        <f>Order!L44</f>
        <v>1</v>
      </c>
      <c r="E42" s="49" t="str">
        <f>Order!E44</f>
        <v>99-012-x2011046</v>
      </c>
      <c r="F42" s="50" t="str">
        <f>Order!O44</f>
        <v>Highest Certificate, Diploma or Degree (15), Aboriginal Identity (8), Major Field of Study - Classification of Instructional Programs (CIP) 2011 (14), Attendance at School (3), Age Groups (13B) and Sex (3) for the Population Aged 15 Years and Over, in Private Households</v>
      </c>
      <c r="G42" s="48">
        <v>0</v>
      </c>
      <c r="H42" s="48"/>
    </row>
    <row r="43" spans="1:8" ht="45.75" customHeight="1" x14ac:dyDescent="0.2">
      <c r="A43" s="46">
        <f>Order!B45</f>
        <v>2</v>
      </c>
      <c r="B43" s="47" t="str">
        <f>Order!C45</f>
        <v>TBT</v>
      </c>
      <c r="C43" s="48">
        <f>Order!A45</f>
        <v>41</v>
      </c>
      <c r="D43" s="46">
        <f>Order!L45</f>
        <v>1</v>
      </c>
      <c r="E43" s="49" t="str">
        <f>Order!E45</f>
        <v>99-012-x2011047</v>
      </c>
      <c r="F43" s="50" t="str">
        <f>Order!O45</f>
        <v>Highest Certificate, Diploma or Degree (15), Age Groups (8B), Major Field of Study - Classification of Instructional Programs (CIP) 2011 (14), Labour Force Status (8), Location of Study Compared with Province or Territory of Residence (6), Attendance at School (3) and Sex (3) for the Population Aged 15 Years and Over, in Private Households</v>
      </c>
      <c r="G43" s="48">
        <v>0</v>
      </c>
      <c r="H43" s="48"/>
    </row>
    <row r="44" spans="1:8" ht="45.75" customHeight="1" x14ac:dyDescent="0.2">
      <c r="A44" s="46">
        <f>Order!B46</f>
        <v>2</v>
      </c>
      <c r="B44" s="47" t="str">
        <f>Order!C46</f>
        <v>TBT</v>
      </c>
      <c r="C44" s="48">
        <f>Order!A46</f>
        <v>42</v>
      </c>
      <c r="D44" s="46">
        <f>Order!L46</f>
        <v>2</v>
      </c>
      <c r="E44" s="49" t="str">
        <f>Order!E46</f>
        <v>99-012-x2011048</v>
      </c>
      <c r="F44" s="50" t="str">
        <f>Order!O46</f>
        <v>Major Field of Study - Classification of Instructional Programs (CIP) 2011 (82), Immigrant Status and Period of Immigration (11), Labour Force Status (8), Highest Certificate, Diploma or Degree (10B), Age Groups (8B) and Sex (3) for the Population Aged 15 Years and Over, in Private Households</v>
      </c>
      <c r="G44" s="48">
        <v>0</v>
      </c>
      <c r="H44" s="48"/>
    </row>
    <row r="45" spans="1:8" ht="45.75" customHeight="1" x14ac:dyDescent="0.2">
      <c r="A45" s="46">
        <f>Order!B47</f>
        <v>2</v>
      </c>
      <c r="B45" s="47" t="str">
        <f>Order!C47</f>
        <v>TBT</v>
      </c>
      <c r="C45" s="48">
        <f>Order!A47</f>
        <v>43</v>
      </c>
      <c r="D45" s="46">
        <f>Order!L47</f>
        <v>1</v>
      </c>
      <c r="E45" s="49" t="str">
        <f>Order!E47</f>
        <v>99-012-x2011049</v>
      </c>
      <c r="F45" s="50" t="str">
        <f>Order!O47</f>
        <v>Place of Work Status (5), Industry - North American Industry Classification System (NAICS) 2007 (102), Sex (3) and Age Groups (11) for the Employed Labour Force Aged 15 Years and Over, in Private Households</v>
      </c>
      <c r="G45" s="48">
        <v>0</v>
      </c>
      <c r="H45" s="48"/>
    </row>
    <row r="46" spans="1:8" ht="45.75" customHeight="1" x14ac:dyDescent="0.2">
      <c r="A46" s="46">
        <f>Order!B48</f>
        <v>2</v>
      </c>
      <c r="B46" s="47" t="str">
        <f>Order!C48</f>
        <v>TBT</v>
      </c>
      <c r="C46" s="48">
        <f>Order!A48</f>
        <v>44</v>
      </c>
      <c r="D46" s="46">
        <f>Order!L48</f>
        <v>2</v>
      </c>
      <c r="E46" s="49" t="str">
        <f>Order!E48</f>
        <v>99-012-x2011050</v>
      </c>
      <c r="F46" s="50" t="str">
        <f>Order!O48</f>
        <v>Mode of Transportation (20), Average Commuting Duration, Commuting Duration (6), Time Leaving for Work (7), Sex (3) and Age Groups (11) for the Employed Labour Force Aged 15 Years and Over Having a Usual Place of Work or No fixed Workplace Address, in Private Households</v>
      </c>
      <c r="G46" s="48">
        <v>1</v>
      </c>
      <c r="H46" s="48"/>
    </row>
    <row r="47" spans="1:8" ht="45.75" customHeight="1" x14ac:dyDescent="0.2">
      <c r="A47" s="46">
        <f>Order!B49</f>
        <v>2</v>
      </c>
      <c r="B47" s="47" t="str">
        <f>Order!C49</f>
        <v>TBT</v>
      </c>
      <c r="C47" s="48">
        <f>Order!A49</f>
        <v>45</v>
      </c>
      <c r="D47" s="46">
        <f>Order!L49</f>
        <v>1</v>
      </c>
      <c r="E47" s="49" t="str">
        <f>Order!E49</f>
        <v>99-012-x2011051</v>
      </c>
      <c r="F47" s="50" t="str">
        <f>Order!O49</f>
        <v>Occupation - National Occupational Classification (NOC) 2011 (691), Class of Worker (5), Age Groups (13B) and Sex (3) for the Employed Labour Force Aged 15 Years and Over, in Private Households</v>
      </c>
      <c r="G47" s="48">
        <v>0</v>
      </c>
      <c r="H47" s="48"/>
    </row>
    <row r="48" spans="1:8" ht="45.75" customHeight="1" x14ac:dyDescent="0.2">
      <c r="A48" s="46">
        <f>Order!B50</f>
        <v>2</v>
      </c>
      <c r="B48" s="47" t="str">
        <f>Order!C50</f>
        <v>TBT</v>
      </c>
      <c r="C48" s="48">
        <f>Order!A50</f>
        <v>46</v>
      </c>
      <c r="D48" s="46">
        <f>Order!L50</f>
        <v>1</v>
      </c>
      <c r="E48" s="49" t="str">
        <f>Order!E50</f>
        <v>99-012-x2011052</v>
      </c>
      <c r="F48" s="50" t="str">
        <f>Order!O50</f>
        <v>Industry - North American Industry Classification System (NAICS) 2007 (425), Class of Worker (5), Age Groups (13B) and Sex (3) for the Employed Labour Force Aged 15 Years and Over, in Private Household</v>
      </c>
      <c r="G48" s="48">
        <v>0</v>
      </c>
      <c r="H48" s="48"/>
    </row>
    <row r="49" spans="1:8" ht="45.75" customHeight="1" x14ac:dyDescent="0.2">
      <c r="A49" s="46">
        <f>Order!B51</f>
        <v>2</v>
      </c>
      <c r="B49" s="47" t="str">
        <f>Order!C51</f>
        <v>TBT</v>
      </c>
      <c r="C49" s="48">
        <f>Order!A51</f>
        <v>47</v>
      </c>
      <c r="D49" s="46">
        <f>Order!L51</f>
        <v>0</v>
      </c>
      <c r="E49" s="49" t="str">
        <f>Order!E51</f>
        <v>99-012-x2011053</v>
      </c>
      <c r="F49" s="50" t="str">
        <f>Order!O51</f>
        <v>Occupation - National Occupational Classification (NOC) 2011 (11), Highest Certificate, Diploma or Degree (15), Major Field of Study - Classification of Instructional Programs (CIP) 2011 (82), Age Groups (13B) and Sex (3) for the Employed Labour Force Aged 15 Years and Over, in Private Households</v>
      </c>
      <c r="G49" s="48">
        <v>0</v>
      </c>
      <c r="H49" s="48"/>
    </row>
    <row r="50" spans="1:8" ht="45.75" customHeight="1" x14ac:dyDescent="0.2">
      <c r="A50" s="46">
        <f>Order!B52</f>
        <v>2</v>
      </c>
      <c r="B50" s="47" t="str">
        <f>Order!C52</f>
        <v>TBT</v>
      </c>
      <c r="C50" s="48">
        <f>Order!A52</f>
        <v>48</v>
      </c>
      <c r="D50" s="46">
        <f>Order!L52</f>
        <v>1</v>
      </c>
      <c r="E50" s="49" t="str">
        <f>Order!E52</f>
        <v>99-012-x2011054</v>
      </c>
      <c r="F50" s="50" t="str">
        <f>Order!O52</f>
        <v>Occupation - National Occupational Classification (NOC) 2011-Skill-level Category (6), Mobility Status 5 Years Ago (8), Province or Territory of Residence 5 Years Ago (14), Age Groups (13B) and Sex (3) for the Employed Labour Force Aged 15 Years and Over Excluding External Migrants, in Private Households</v>
      </c>
      <c r="G50" s="48">
        <v>0</v>
      </c>
      <c r="H50" s="48"/>
    </row>
    <row r="51" spans="1:8" ht="45.75" customHeight="1" x14ac:dyDescent="0.2">
      <c r="A51" s="46">
        <f>Order!B53</f>
        <v>2</v>
      </c>
      <c r="B51" s="47" t="str">
        <f>Order!C53</f>
        <v>TBT</v>
      </c>
      <c r="C51" s="48">
        <f>Order!A53</f>
        <v>49</v>
      </c>
      <c r="D51" s="46">
        <f>Order!L53</f>
        <v>3</v>
      </c>
      <c r="E51" s="49" t="str">
        <f>Order!E53</f>
        <v>99-013-x2001026</v>
      </c>
      <c r="F51" s="50" t="str">
        <f>Order!O53</f>
        <v>Mobility Status 5 Years Ago (9), Mother Tongue (8), Legal Marital Status (6), Common-law Status (3), Age Groups (16) and Sex (3) for the Population Aged 5 Years and Over in Private Households</v>
      </c>
      <c r="G51" s="48">
        <v>0</v>
      </c>
      <c r="H51" s="48"/>
    </row>
    <row r="52" spans="1:8" ht="45.75" customHeight="1" x14ac:dyDescent="0.2">
      <c r="A52" s="46">
        <f>Order!B54</f>
        <v>2</v>
      </c>
      <c r="B52" s="47" t="str">
        <f>Order!C54</f>
        <v>TBT</v>
      </c>
      <c r="C52" s="48">
        <f>Order!A54</f>
        <v>50</v>
      </c>
      <c r="D52" s="46">
        <f>Order!L54</f>
        <v>1</v>
      </c>
      <c r="E52" s="49" t="str">
        <f>Order!E54</f>
        <v>99-013-x2001027</v>
      </c>
      <c r="F52" s="50" t="str">
        <f>Order!O54</f>
        <v>Components of Migration (In- and Out-): Mobility 5 Years Ago (7), Mother Tongue (8), Age Groups (16) and Sex (3) for Migrants Aged 5 Years and Over in Private Households</v>
      </c>
      <c r="G52" s="48">
        <v>0</v>
      </c>
      <c r="H52" s="48"/>
    </row>
    <row r="53" spans="1:8" ht="45.75" customHeight="1" x14ac:dyDescent="0.2">
      <c r="A53" s="46">
        <f>Order!B55</f>
        <v>2</v>
      </c>
      <c r="B53" s="47" t="str">
        <f>Order!C55</f>
        <v>TBT</v>
      </c>
      <c r="C53" s="48">
        <f>Order!A55</f>
        <v>51</v>
      </c>
      <c r="D53" s="46">
        <f>Order!L55</f>
        <v>0</v>
      </c>
      <c r="E53" s="49" t="str">
        <f>Order!E55</f>
        <v>99-013-x2001028</v>
      </c>
      <c r="F53" s="50" t="str">
        <f>Order!O55</f>
        <v>Mobility Status 1 Year Ago (9), Mother Tongue (8), Legal Marital Status (6), Common-law Status (3), Age Groups (17B) and Sex (3) for the Population Aged 1 Year and Over in Private Households</v>
      </c>
      <c r="G53" s="48">
        <v>0</v>
      </c>
      <c r="H53" s="48"/>
    </row>
    <row r="54" spans="1:8" ht="45.75" customHeight="1" x14ac:dyDescent="0.2">
      <c r="A54" s="46">
        <f>Order!B56</f>
        <v>2</v>
      </c>
      <c r="B54" s="47" t="str">
        <f>Order!C56</f>
        <v>TBT</v>
      </c>
      <c r="C54" s="48">
        <f>Order!A56</f>
        <v>52</v>
      </c>
      <c r="D54" s="46">
        <f>Order!L56</f>
        <v>1</v>
      </c>
      <c r="E54" s="49" t="str">
        <f>Order!E56</f>
        <v>99-013-x2001029</v>
      </c>
      <c r="F54" s="50" t="str">
        <f>Order!O56</f>
        <v>Components of Migration (In- and Out-): Mobility 1 Year Ago (7), Mother Tongue (8), Age Groups (17B) and Sex (3) for Migrants Aged 1 Year and Over in Private Households</v>
      </c>
      <c r="G54" s="48">
        <v>0</v>
      </c>
      <c r="H54" s="48"/>
    </row>
    <row r="55" spans="1:8" ht="45.75" customHeight="1" x14ac:dyDescent="0.2">
      <c r="A55" s="46">
        <f>Order!B57</f>
        <v>2</v>
      </c>
      <c r="B55" s="47" t="str">
        <f>Order!C57</f>
        <v>TBT</v>
      </c>
      <c r="C55" s="48">
        <f>Order!A57</f>
        <v>53</v>
      </c>
      <c r="D55" s="46">
        <f>Order!L57</f>
        <v>1</v>
      </c>
      <c r="E55" s="49" t="str">
        <f>Order!E57</f>
        <v>99-013-x2001030</v>
      </c>
      <c r="F55" s="50" t="str">
        <f>Order!O57</f>
        <v>Province or Territory of Residence 1 Year Ago (14), Mother Tongue (8), Age Groups (17B) and Sex (3) for the Interprovincial Migrants Aged 1 Year and Over in Private Households</v>
      </c>
      <c r="G55" s="48">
        <v>0</v>
      </c>
      <c r="H55" s="48"/>
    </row>
    <row r="56" spans="1:8" ht="45.75" customHeight="1" x14ac:dyDescent="0.2">
      <c r="A56" s="46">
        <f>Order!B58</f>
        <v>2</v>
      </c>
      <c r="B56" s="47" t="str">
        <f>Order!C58</f>
        <v>TBT</v>
      </c>
      <c r="C56" s="48">
        <f>Order!A58</f>
        <v>54</v>
      </c>
      <c r="D56" s="46">
        <f>Order!L58</f>
        <v>1</v>
      </c>
      <c r="E56" s="49" t="str">
        <f>Order!E58</f>
        <v>99-013-x2001031</v>
      </c>
      <c r="F56" s="50" t="str">
        <f>Order!O58</f>
        <v>Province or Territory of Residence 5 Years Ago (14), Mother Tongue (8), Age Groups (16) and Sex (3) for the Interprovincial Migrants Aged 5 Years and Over in Private Households</v>
      </c>
      <c r="G56" s="48">
        <v>0</v>
      </c>
      <c r="H56" s="48"/>
    </row>
    <row r="57" spans="1:8" ht="45.75" customHeight="1" x14ac:dyDescent="0.2">
      <c r="A57" s="46">
        <f>Order!B59</f>
        <v>2</v>
      </c>
      <c r="B57" s="47" t="str">
        <f>Order!C59</f>
        <v>TBT</v>
      </c>
      <c r="C57" s="48">
        <f>Order!A59</f>
        <v>55</v>
      </c>
      <c r="D57" s="46">
        <f>Order!L59</f>
        <v>3</v>
      </c>
      <c r="E57" s="49" t="str">
        <f>Order!E59</f>
        <v>99-014-x2011026</v>
      </c>
      <c r="F57" s="50" t="str">
        <f>Order!O59</f>
        <v>Housing Tenure (4), Household Size (8), Condominium Status (3), Structural Type of Dwelling (10), Period of Construction (11), Condition of Dwelling (4) and Number of Bedrooms (5) for Private Households</v>
      </c>
      <c r="G57" s="48">
        <v>0</v>
      </c>
      <c r="H57" s="48"/>
    </row>
    <row r="58" spans="1:8" ht="45.75" customHeight="1" x14ac:dyDescent="0.2">
      <c r="A58" s="46">
        <f>Order!B60</f>
        <v>2</v>
      </c>
      <c r="B58" s="47" t="str">
        <f>Order!C60</f>
        <v>TBT</v>
      </c>
      <c r="C58" s="48">
        <f>Order!A60</f>
        <v>56</v>
      </c>
      <c r="D58" s="46">
        <f>Order!L60</f>
        <v>3</v>
      </c>
      <c r="E58" s="49" t="str">
        <f>Order!E60</f>
        <v>99-014-x2011027</v>
      </c>
      <c r="F58" s="50" t="str">
        <f>Order!O60</f>
        <v>Housing Suitability (6), Household Size (8), Housing Tenure (4), Number of Persons per Room (5), Number of Rooms (11), Number of Bedrooms (5) and Household Type (17) for Private Households</v>
      </c>
      <c r="G58" s="48">
        <v>0</v>
      </c>
      <c r="H58" s="48"/>
    </row>
    <row r="59" spans="1:8" ht="45.75" customHeight="1" x14ac:dyDescent="0.2">
      <c r="A59" s="46">
        <f>Order!B61</f>
        <v>2</v>
      </c>
      <c r="B59" s="47" t="str">
        <f>Order!C61</f>
        <v>TBT</v>
      </c>
      <c r="C59" s="48">
        <f>Order!A61</f>
        <v>57</v>
      </c>
      <c r="D59" s="46">
        <f>Order!L61</f>
        <v>4</v>
      </c>
      <c r="E59" s="49" t="str">
        <f>Order!E61</f>
        <v>99-014-x2011028</v>
      </c>
      <c r="F59" s="50" t="str">
        <f>Order!O61</f>
        <v>Age Groups of Primary Household Maintainer (13), Household Total Income Groups in 2010 (11), Housing Tenure (4), Shelter-cost-to-income Ratio (5), Housing Suitability (3), Condition of Dwelling (3) and Household Type (17) for Private Households</v>
      </c>
      <c r="G59" s="48">
        <v>1</v>
      </c>
      <c r="H59" s="48"/>
    </row>
    <row r="60" spans="1:8" ht="45.75" customHeight="1" x14ac:dyDescent="0.2">
      <c r="A60" s="46">
        <f>Order!B62</f>
        <v>2</v>
      </c>
      <c r="B60" s="47" t="str">
        <f>Order!C62</f>
        <v>TBT</v>
      </c>
      <c r="C60" s="48">
        <f>Order!A62</f>
        <v>58</v>
      </c>
      <c r="D60" s="46">
        <f>Order!L62</f>
        <v>3</v>
      </c>
      <c r="E60" s="49" t="str">
        <f>Order!E62</f>
        <v>99-014-x2011029</v>
      </c>
      <c r="F60" s="50" t="str">
        <f>Order!O62</f>
        <v>Age Groups of Primary Household Maintainer (13), Household Mobility Status 5 Years Ago (5), Household Total Income Groups in 2010 (11), Condominium Status (3), Number of Rooms (11) and Household Type (17) for Owner-households in Private Dwellings</v>
      </c>
      <c r="G60" s="48">
        <v>0</v>
      </c>
      <c r="H60" s="48"/>
    </row>
    <row r="61" spans="1:8" ht="45.75" customHeight="1" x14ac:dyDescent="0.2">
      <c r="A61" s="46">
        <f>Order!B63</f>
        <v>2</v>
      </c>
      <c r="B61" s="47" t="str">
        <f>Order!C63</f>
        <v>TBT</v>
      </c>
      <c r="C61" s="48">
        <f>Order!A63</f>
        <v>59</v>
      </c>
      <c r="D61" s="46">
        <f>Order!L63</f>
        <v>3</v>
      </c>
      <c r="E61" s="49" t="str">
        <f>Order!E63</f>
        <v>99-014-x2011030</v>
      </c>
      <c r="F61" s="50" t="str">
        <f>Order!O63</f>
        <v>Value of Dwelling (14), Household Mobility Status 5 Years Ago (5), Structural Type of Dwelling (10), Presence of Mortgage (3), Condominium Status (3) and Shelter-cost-to-income Ratio (9) for Owner-households in Non-farm, Non-reserve Private Dwellings</v>
      </c>
      <c r="G61" s="48">
        <v>0</v>
      </c>
      <c r="H61" s="48"/>
    </row>
    <row r="62" spans="1:8" ht="45.75" customHeight="1" x14ac:dyDescent="0.2">
      <c r="A62" s="46">
        <f>Order!B64</f>
        <v>2</v>
      </c>
      <c r="B62" s="47" t="str">
        <f>Order!C64</f>
        <v>TBT</v>
      </c>
      <c r="C62" s="48">
        <f>Order!A64</f>
        <v>60</v>
      </c>
      <c r="D62" s="46">
        <f>Order!L64</f>
        <v>4</v>
      </c>
      <c r="E62" s="49" t="str">
        <f>Order!E64</f>
        <v>99-014-x2011031</v>
      </c>
      <c r="F62" s="50" t="str">
        <f>Order!O64</f>
        <v>Shelter Cost Groups (11), Household Total Income Groups in 2010 (11), Shelter-cost-to-income Ratio (9), Housing Tenure Including Presence of Mortgage and Subsidized Housing (7) and Household Type (17) for Owner and Tenant Households in Non-farm, Non-reserve Private Dwellings</v>
      </c>
      <c r="G62" s="48">
        <v>1</v>
      </c>
      <c r="H62" s="48"/>
    </row>
    <row r="63" spans="1:8" ht="45.75" customHeight="1" x14ac:dyDescent="0.2">
      <c r="A63" s="46">
        <f>Order!B65</f>
        <v>2</v>
      </c>
      <c r="B63" s="47" t="str">
        <f>Order!C65</f>
        <v>TBT</v>
      </c>
      <c r="C63" s="48">
        <f>Order!A65</f>
        <v>61</v>
      </c>
      <c r="D63" s="46">
        <f>Order!L65</f>
        <v>3</v>
      </c>
      <c r="E63" s="49" t="str">
        <f>Order!E65</f>
        <v>99-014-x2011032</v>
      </c>
      <c r="F63" s="50" t="str">
        <f>Order!O65</f>
        <v>Selected Demographic, Income and Sociocultural Characteristics (109), Income Statistics in 2010 (3) and Income Sources (16) for the Population Aged 15 Years and Over in Private Households</v>
      </c>
      <c r="G63" s="48">
        <v>0</v>
      </c>
      <c r="H63" s="48"/>
    </row>
    <row r="64" spans="1:8" ht="45.75" customHeight="1" x14ac:dyDescent="0.2">
      <c r="A64" s="46">
        <f>Order!B66</f>
        <v>2</v>
      </c>
      <c r="B64" s="47" t="str">
        <f>Order!C66</f>
        <v>TBT</v>
      </c>
      <c r="C64" s="48">
        <f>Order!A66</f>
        <v>62</v>
      </c>
      <c r="D64" s="46">
        <f>Order!L66</f>
        <v>4</v>
      </c>
      <c r="E64" s="49" t="str">
        <f>Order!E66</f>
        <v>99-014-x2011033</v>
      </c>
      <c r="F64" s="50" t="str">
        <f>Order!O66</f>
        <v>Selected Economic Family and Persons not in Economic Family Characteristics (55), Income Statistics in 2010 (4A) and Income Sources (16) for the Economic Families and Persons not in Economic Families Aged 15 Years and Over in Private Households</v>
      </c>
      <c r="G64" s="48">
        <v>1</v>
      </c>
      <c r="H64" s="48"/>
    </row>
    <row r="65" spans="1:8" ht="45.75" customHeight="1" x14ac:dyDescent="0.2">
      <c r="A65" s="46">
        <f>Order!B67</f>
        <v>2</v>
      </c>
      <c r="B65" s="47" t="str">
        <f>Order!C67</f>
        <v>TBT</v>
      </c>
      <c r="C65" s="48">
        <f>Order!A67</f>
        <v>63</v>
      </c>
      <c r="D65" s="46">
        <f>Order!L67</f>
        <v>3</v>
      </c>
      <c r="E65" s="49" t="str">
        <f>Order!E67</f>
        <v>99-014-x2011034</v>
      </c>
      <c r="F65" s="50" t="str">
        <f>Order!O67</f>
        <v>Selected Demographic, Income and Sociocultural Characteristics (109) and Number Reporting and Aggregate Amount Reported from Each Source in 2010 (35) for the Population Aged 15 Years and Over in Private Households</v>
      </c>
      <c r="G65" s="48">
        <v>0</v>
      </c>
      <c r="H65" s="48"/>
    </row>
    <row r="66" spans="1:8" ht="45.75" customHeight="1" x14ac:dyDescent="0.2">
      <c r="A66" s="46">
        <f>Order!B68</f>
        <v>2</v>
      </c>
      <c r="B66" s="47" t="str">
        <f>Order!C68</f>
        <v>TBT</v>
      </c>
      <c r="C66" s="48">
        <f>Order!A68</f>
        <v>64</v>
      </c>
      <c r="D66" s="46">
        <f>Order!L68</f>
        <v>3</v>
      </c>
      <c r="E66" s="49" t="str">
        <f>Order!E68</f>
        <v>99-014-x2011035</v>
      </c>
      <c r="F66" s="50" t="str">
        <f>Order!O68</f>
        <v>Selected Demographic, Sociocultural and Labour Characteristics (1411), Income Statistics in 2010 (3B) and Total Income Groups (7) for the Population Aged 15 Years and Over in Private Households</v>
      </c>
      <c r="G66" s="48">
        <v>0</v>
      </c>
      <c r="H66" s="48"/>
    </row>
    <row r="67" spans="1:8" ht="45.75" customHeight="1" x14ac:dyDescent="0.2">
      <c r="A67" s="46">
        <f>Order!B69</f>
        <v>2</v>
      </c>
      <c r="B67" s="47" t="str">
        <f>Order!C69</f>
        <v>TBT</v>
      </c>
      <c r="C67" s="48">
        <f>Order!A69</f>
        <v>65</v>
      </c>
      <c r="D67" s="46">
        <f>Order!L69</f>
        <v>3</v>
      </c>
      <c r="E67" s="49" t="str">
        <f>Order!E69</f>
        <v>99-014-x2011036</v>
      </c>
      <c r="F67" s="50" t="str">
        <f>Order!O69</f>
        <v>Selected Demographic, Sociocultural and Labour Characteristics (168), Income Statistics in 2010 (3B) and Total Income Groups (7) for the Population Aged 15 Years and Over in Private Households</v>
      </c>
      <c r="G67" s="48">
        <v>0</v>
      </c>
      <c r="H67" s="48"/>
    </row>
    <row r="68" spans="1:8" ht="45.75" customHeight="1" x14ac:dyDescent="0.2">
      <c r="A68" s="46">
        <f>Order!B70</f>
        <v>2</v>
      </c>
      <c r="B68" s="47" t="str">
        <f>Order!C70</f>
        <v>TBT</v>
      </c>
      <c r="C68" s="48">
        <f>Order!A70</f>
        <v>66</v>
      </c>
      <c r="D68" s="46">
        <f>Order!L70</f>
        <v>2</v>
      </c>
      <c r="E68" s="49" t="str">
        <f>Order!E70</f>
        <v>99-014-x2011037</v>
      </c>
      <c r="F68" s="50" t="str">
        <f>Order!O70</f>
        <v>Selected Demographic, Sociocultural, Income and Labour Characteristics (334) and Low-income Geographic Concentration in 2010 (6) for the Population in Private Households</v>
      </c>
      <c r="G68" s="48">
        <v>0</v>
      </c>
      <c r="H68" s="48"/>
    </row>
    <row r="69" spans="1:8" ht="45.75" customHeight="1" x14ac:dyDescent="0.2">
      <c r="A69" s="46">
        <f>Order!B71</f>
        <v>2</v>
      </c>
      <c r="B69" s="47" t="str">
        <f>Order!C71</f>
        <v>TBT</v>
      </c>
      <c r="C69" s="48">
        <f>Order!A71</f>
        <v>67</v>
      </c>
      <c r="D69" s="46">
        <f>Order!L71</f>
        <v>3</v>
      </c>
      <c r="E69" s="49" t="str">
        <f>Order!E71</f>
        <v>99-014-x2011038</v>
      </c>
      <c r="F69" s="50" t="str">
        <f>Order!O71</f>
        <v>Economic Family Income in 2010 (33), Economic Family Structure (11) and Selected Economic Family Characteristics (16) for the Economic Families in Private Households</v>
      </c>
      <c r="G69" s="48">
        <v>0</v>
      </c>
      <c r="H69" s="48"/>
    </row>
    <row r="70" spans="1:8" ht="45.75" customHeight="1" x14ac:dyDescent="0.2">
      <c r="A70" s="46">
        <f>Order!B72</f>
        <v>2</v>
      </c>
      <c r="B70" s="47" t="str">
        <f>Order!C72</f>
        <v>TBT</v>
      </c>
      <c r="C70" s="48">
        <f>Order!A72</f>
        <v>68</v>
      </c>
      <c r="D70" s="46">
        <f>Order!L72</f>
        <v>3</v>
      </c>
      <c r="E70" s="49" t="str">
        <f>Order!E72</f>
        <v>99-014-x2011039</v>
      </c>
      <c r="F70" s="50" t="str">
        <f>Order!O72</f>
        <v>Income Groups in 2010 (27), Sex (3) and Age Groups (5) for the Persons not in Economic Families Aged 15 Years and Over in Private Households</v>
      </c>
      <c r="G70" s="48">
        <v>0</v>
      </c>
      <c r="H70" s="48"/>
    </row>
    <row r="71" spans="1:8" ht="45.75" customHeight="1" x14ac:dyDescent="0.2">
      <c r="A71" s="46">
        <f>Order!B73</f>
        <v>2</v>
      </c>
      <c r="B71" s="47" t="str">
        <f>Order!C73</f>
        <v>TBT</v>
      </c>
      <c r="C71" s="48">
        <f>Order!A73</f>
        <v>69</v>
      </c>
      <c r="D71" s="46">
        <f>Order!L73</f>
        <v>6</v>
      </c>
      <c r="E71" s="49" t="str">
        <f>Order!E73</f>
        <v>99-014-x2011040</v>
      </c>
      <c r="F71" s="50" t="str">
        <f>Order!O73</f>
        <v>Income in 2010 (34), Age Groups (10B), Sex (3) and Highest Certificate, Diploma or Degree (11) for the Population Aged 15 Years and Over in Private Households</v>
      </c>
      <c r="G71" s="48">
        <v>1</v>
      </c>
      <c r="H71" s="48"/>
    </row>
    <row r="72" spans="1:8" ht="45.75" customHeight="1" x14ac:dyDescent="0.2">
      <c r="A72" s="46">
        <f>Order!B74</f>
        <v>2</v>
      </c>
      <c r="B72" s="47" t="str">
        <f>Order!C74</f>
        <v>TBT</v>
      </c>
      <c r="C72" s="48">
        <f>Order!A74</f>
        <v>70</v>
      </c>
      <c r="D72" s="46">
        <f>Order!L74</f>
        <v>3</v>
      </c>
      <c r="E72" s="49" t="str">
        <f>Order!E74</f>
        <v>99-014-x2011041</v>
      </c>
      <c r="F72" s="50" t="str">
        <f>Order!O74</f>
        <v>Income and Earnings Statistics in 2010 (16), Age Groups (8C), Sex (3), Work activity in 2010 (3), Highest Certificate, Diploma or Degree (6) and Selected Sociocultural Characteristics (60) for the Population Aged 15 Years and Over in Private Households</v>
      </c>
      <c r="G72" s="48">
        <v>0</v>
      </c>
      <c r="H72" s="48"/>
    </row>
    <row r="73" spans="1:8" ht="45.75" customHeight="1" x14ac:dyDescent="0.2">
      <c r="A73" s="46">
        <f>Order!B75</f>
        <v>2</v>
      </c>
      <c r="B73" s="47" t="str">
        <f>Order!C75</f>
        <v>TBT</v>
      </c>
      <c r="C73" s="48">
        <f>Order!A75</f>
        <v>71</v>
      </c>
      <c r="D73" s="46">
        <f>Order!L75</f>
        <v>3</v>
      </c>
      <c r="E73" s="49" t="str">
        <f>Order!E75</f>
        <v>99-014-x2011042</v>
      </c>
      <c r="F73" s="50" t="str">
        <f>Order!O75</f>
        <v>Employment Income Statistics in 2010 (7), Sex (3), Work Activity in 2010 (3), Highest Certificate, Diploma or Degree (6) and Occupation - National Occupational Classification (NOC) 2011 (693) for the Population Aged 15 Years and Over in Private Households</v>
      </c>
      <c r="G73" s="48">
        <v>0</v>
      </c>
      <c r="H73" s="48"/>
    </row>
    <row r="74" spans="1:8" ht="45.75" customHeight="1" x14ac:dyDescent="0.2">
      <c r="A74" s="46">
        <f>Order!B76</f>
        <v>2</v>
      </c>
      <c r="B74" s="47" t="str">
        <f>Order!C76</f>
        <v>TBT</v>
      </c>
      <c r="C74" s="48">
        <f>Order!A76</f>
        <v>72</v>
      </c>
      <c r="D74" s="46">
        <f>Order!L76</f>
        <v>2</v>
      </c>
      <c r="E74" s="49" t="str">
        <f>Order!E76</f>
        <v>99-014-x2011043</v>
      </c>
      <c r="F74" s="50" t="str">
        <f>Order!O76</f>
        <v>Selected Demographic, Sociocultural, Education and Labour Characteristics (322), Sex (3) and Income Status in 2010 (6) for the Population in Private Households</v>
      </c>
      <c r="G74" s="48">
        <v>0</v>
      </c>
      <c r="H74" s="48"/>
    </row>
    <row r="75" spans="1:8" ht="45.75" customHeight="1" x14ac:dyDescent="0.2">
      <c r="A75" s="46">
        <f>Order!B77</f>
        <v>2</v>
      </c>
      <c r="B75" s="47" t="str">
        <f>Order!C77</f>
        <v>TBT</v>
      </c>
      <c r="C75" s="48">
        <f>Order!A77</f>
        <v>73</v>
      </c>
      <c r="D75" s="46">
        <f>Order!L77</f>
        <v>3</v>
      </c>
      <c r="E75" s="49" t="str">
        <f>Order!E77</f>
        <v>99-014-x2011044</v>
      </c>
      <c r="F75" s="50" t="str">
        <f>Order!O77</f>
        <v>Employment Income Statistics in 2010 (7), Sex (3), Work Activity in 2010 (3), Highest Certificate, Diploma or Degree (6) and Industry - North American Industry Classification System (NAICS) 2007 (104) for the Population Aged 15 Years and Over in Private Households</v>
      </c>
      <c r="G75" s="48">
        <v>0</v>
      </c>
      <c r="H75" s="48"/>
    </row>
    <row r="76" spans="1:8" ht="45.75" customHeight="1" x14ac:dyDescent="0.2">
      <c r="A76" s="46">
        <f>Order!B78</f>
        <v>3</v>
      </c>
      <c r="B76" s="47" t="str">
        <f>Order!C78</f>
        <v>TGP</v>
      </c>
      <c r="C76" s="48">
        <f>Order!A78</f>
        <v>74</v>
      </c>
      <c r="D76" s="46">
        <f>Order!L78</f>
        <v>8</v>
      </c>
      <c r="E76" s="49" t="str">
        <f>Order!E78</f>
        <v>TGP-01_fra</v>
      </c>
      <c r="F76" s="50" t="str">
        <f>Order!O78</f>
        <v>Target Group Profile of the Francophone population</v>
      </c>
      <c r="G76" s="48">
        <v>1</v>
      </c>
      <c r="H76" s="48"/>
    </row>
    <row r="77" spans="1:8" ht="45.75" customHeight="1" x14ac:dyDescent="0.2">
      <c r="A77" s="46">
        <f>Order!B79</f>
        <v>3</v>
      </c>
      <c r="B77" s="47" t="str">
        <f>Order!C79</f>
        <v>TGP</v>
      </c>
      <c r="C77" s="48">
        <f>Order!A79</f>
        <v>75</v>
      </c>
      <c r="D77" s="46">
        <f>Order!L79</f>
        <v>8</v>
      </c>
      <c r="E77" s="49" t="str">
        <f>Order!E79</f>
        <v>TGP-02_adl</v>
      </c>
      <c r="F77" s="50" t="str">
        <f>Order!O79</f>
        <v>Target Group Profile of the population with difficulty in activities of daily living</v>
      </c>
      <c r="G77" s="48">
        <v>1</v>
      </c>
      <c r="H77" s="48"/>
    </row>
    <row r="78" spans="1:8" ht="45.75" customHeight="1" x14ac:dyDescent="0.2">
      <c r="A78" s="46">
        <f>Order!B80</f>
        <v>3</v>
      </c>
      <c r="B78" s="47" t="str">
        <f>Order!C80</f>
        <v>TGP</v>
      </c>
      <c r="C78" s="48">
        <f>Order!A80</f>
        <v>76</v>
      </c>
      <c r="D78" s="46">
        <f>Order!L80</f>
        <v>8</v>
      </c>
      <c r="E78" s="49" t="str">
        <f>Order!E80</f>
        <v>TGP-03_vmn</v>
      </c>
      <c r="F78" s="50" t="str">
        <f>Order!O80</f>
        <v>Target Group Profile of the visible minority population</v>
      </c>
      <c r="G78" s="48">
        <v>1</v>
      </c>
      <c r="H78" s="48"/>
    </row>
    <row r="79" spans="1:8" ht="45.75" customHeight="1" x14ac:dyDescent="0.2">
      <c r="A79" s="46">
        <f>Order!B81</f>
        <v>3</v>
      </c>
      <c r="B79" s="47" t="str">
        <f>Order!C81</f>
        <v>TGP</v>
      </c>
      <c r="C79" s="48">
        <f>Order!A81</f>
        <v>77</v>
      </c>
      <c r="D79" s="46">
        <f>Order!L81</f>
        <v>8</v>
      </c>
      <c r="E79" s="49" t="str">
        <f>Order!E81</f>
        <v>TGP-04_abo</v>
      </c>
      <c r="F79" s="50" t="str">
        <f>Order!O81</f>
        <v>Target Group Profile of the Aboriginal identity population</v>
      </c>
      <c r="G79" s="48">
        <v>1</v>
      </c>
      <c r="H79" s="48"/>
    </row>
    <row r="80" spans="1:8" ht="45.75" customHeight="1" x14ac:dyDescent="0.2">
      <c r="A80" s="46">
        <f>Order!B82</f>
        <v>3</v>
      </c>
      <c r="B80" s="47" t="str">
        <f>Order!C82</f>
        <v>TGP</v>
      </c>
      <c r="C80" s="48">
        <f>Order!A82</f>
        <v>78</v>
      </c>
      <c r="D80" s="46">
        <f>Order!L82</f>
        <v>8</v>
      </c>
      <c r="E80" s="49" t="str">
        <f>Order!E82</f>
        <v>TGP-05_rim</v>
      </c>
      <c r="F80" s="50" t="str">
        <f>Order!O82</f>
        <v>Target Group Profile of recent immigrants</v>
      </c>
      <c r="G80" s="48">
        <v>1</v>
      </c>
      <c r="H80" s="48"/>
    </row>
    <row r="81" spans="1:8" ht="45.75" customHeight="1" x14ac:dyDescent="0.2">
      <c r="A81" s="46">
        <f>Order!B83</f>
        <v>3</v>
      </c>
      <c r="B81" s="47" t="str">
        <f>Order!C83</f>
        <v>TGP</v>
      </c>
      <c r="C81" s="48">
        <f>Order!A83</f>
        <v>79</v>
      </c>
      <c r="D81" s="46">
        <f>Order!L83</f>
        <v>8</v>
      </c>
      <c r="E81" s="49" t="str">
        <f>Order!E83</f>
        <v>TGP-06_flp</v>
      </c>
      <c r="F81" s="50" t="str">
        <f>Order!O83</f>
        <v>Target Group Profile of female lone parents</v>
      </c>
      <c r="G81" s="48">
        <v>1</v>
      </c>
      <c r="H81" s="48"/>
    </row>
    <row r="82" spans="1:8" ht="45.75" customHeight="1" x14ac:dyDescent="0.2">
      <c r="A82" s="46">
        <f>Order!B84</f>
        <v>3</v>
      </c>
      <c r="B82" s="47" t="str">
        <f>Order!C84</f>
        <v>TGP</v>
      </c>
      <c r="C82" s="48">
        <f>Order!A84</f>
        <v>80</v>
      </c>
      <c r="D82" s="46">
        <f>Order!L84</f>
        <v>8</v>
      </c>
      <c r="E82" s="49" t="str">
        <f>Order!E84</f>
        <v>TGP-07_sen</v>
      </c>
      <c r="F82" s="50" t="str">
        <f>Order!O84</f>
        <v>Target Group Profile of the population 65 years and over</v>
      </c>
      <c r="G82" s="48">
        <v>1</v>
      </c>
      <c r="H82" s="48"/>
    </row>
    <row r="83" spans="1:8" ht="45.75" customHeight="1" x14ac:dyDescent="0.2">
      <c r="A83" s="46">
        <f>Order!B85</f>
        <v>3</v>
      </c>
      <c r="B83" s="47" t="str">
        <f>Order!C85</f>
        <v>TGP</v>
      </c>
      <c r="C83" s="48">
        <f>Order!A85</f>
        <v>81</v>
      </c>
      <c r="D83" s="46">
        <f>Order!L85</f>
        <v>6</v>
      </c>
      <c r="E83" s="49" t="str">
        <f>Order!E85</f>
        <v>TGP-08_lim</v>
      </c>
      <c r="F83" s="50" t="str">
        <f>Order!O85</f>
        <v>Target Group Profile of the low income population (LIM-AT)</v>
      </c>
      <c r="G83" s="48">
        <v>1</v>
      </c>
      <c r="H83" s="48"/>
    </row>
    <row r="84" spans="1:8" ht="45.75" customHeight="1" x14ac:dyDescent="0.2">
      <c r="A84" s="46">
        <f>Order!B86</f>
        <v>3</v>
      </c>
      <c r="B84" s="47" t="str">
        <f>Order!C86</f>
        <v>TGP</v>
      </c>
      <c r="C84" s="48">
        <f>Order!A86</f>
        <v>82</v>
      </c>
      <c r="D84" s="46">
        <f>Order!L86</f>
        <v>6</v>
      </c>
      <c r="E84" s="49" t="str">
        <f>Order!E86</f>
        <v>TGP-09_pla</v>
      </c>
      <c r="F84" s="50" t="str">
        <f>Order!O86</f>
        <v>Target Group Profile of the population living alone</v>
      </c>
      <c r="G84" s="48">
        <v>1</v>
      </c>
      <c r="H84" s="48"/>
    </row>
    <row r="85" spans="1:8" ht="45.75" customHeight="1" x14ac:dyDescent="0.2">
      <c r="A85" s="46">
        <f>Order!B87</f>
        <v>3</v>
      </c>
      <c r="B85" s="47" t="str">
        <f>Order!C87</f>
        <v>TGP</v>
      </c>
      <c r="C85" s="48">
        <f>Order!A87</f>
        <v>83</v>
      </c>
      <c r="D85" s="46">
        <f>Order!L87</f>
        <v>6</v>
      </c>
      <c r="E85" s="49" t="str">
        <f>Order!E87</f>
        <v>TGP-10_imm</v>
      </c>
      <c r="F85" s="50" t="str">
        <f>Order!O87</f>
        <v>Target Group Profile of immigrants</v>
      </c>
      <c r="G85" s="48">
        <v>1</v>
      </c>
      <c r="H85" s="48"/>
    </row>
    <row r="86" spans="1:8" ht="45.75" customHeight="1" x14ac:dyDescent="0.2">
      <c r="A86" s="46">
        <f>Order!B88</f>
        <v>3</v>
      </c>
      <c r="B86" s="47" t="str">
        <f>Order!C88</f>
        <v>TGP</v>
      </c>
      <c r="C86" s="48">
        <f>Order!A88</f>
        <v>84</v>
      </c>
      <c r="D86" s="46">
        <f>Order!L88</f>
        <v>6</v>
      </c>
      <c r="E86" s="49" t="str">
        <f>Order!E88</f>
        <v>TGP-11_chi</v>
      </c>
      <c r="F86" s="50" t="str">
        <f>Order!O88</f>
        <v>Target Group Profile of the population aged 0-17</v>
      </c>
      <c r="G86" s="48">
        <v>1</v>
      </c>
      <c r="H86" s="48"/>
    </row>
    <row r="87" spans="1:8" ht="45.75" customHeight="1" x14ac:dyDescent="0.2">
      <c r="A87" s="46">
        <f>Order!B89</f>
        <v>3</v>
      </c>
      <c r="B87" s="47" t="str">
        <f>Order!C89</f>
        <v>TGP</v>
      </c>
      <c r="C87" s="48">
        <f>Order!A89</f>
        <v>339</v>
      </c>
      <c r="D87" s="46">
        <f>Order!L89</f>
        <v>6</v>
      </c>
      <c r="E87" s="49" t="str">
        <f>Order!E89</f>
        <v>TGP-12_lic</v>
      </c>
      <c r="F87" s="50" t="str">
        <f>Order!O89</f>
        <v>Target Group Profile of the low income population (LICO-AT)</v>
      </c>
      <c r="G87" s="48">
        <v>1</v>
      </c>
      <c r="H87" s="48"/>
    </row>
    <row r="88" spans="1:8" ht="45.75" customHeight="1" x14ac:dyDescent="0.2">
      <c r="A88" s="46">
        <f>Order!B90</f>
        <v>3</v>
      </c>
      <c r="B88" s="47" t="str">
        <f>Order!C90</f>
        <v>TGP</v>
      </c>
      <c r="C88" s="48">
        <f>Order!A90</f>
        <v>340</v>
      </c>
      <c r="D88" s="46">
        <f>Order!L90</f>
        <v>6</v>
      </c>
      <c r="E88" s="49" t="str">
        <f>Order!E90</f>
        <v>TGP-13_mbm</v>
      </c>
      <c r="F88" s="50" t="str">
        <f>Order!O90</f>
        <v>Target Group Profile of the low income population (MBM)</v>
      </c>
      <c r="G88" s="48">
        <v>1</v>
      </c>
      <c r="H88" s="48"/>
    </row>
    <row r="89" spans="1:8" ht="45.75" customHeight="1" x14ac:dyDescent="0.2">
      <c r="A89" s="46">
        <f>Order!B91</f>
        <v>3</v>
      </c>
      <c r="B89" s="47" t="str">
        <f>Order!C91</f>
        <v>TGP</v>
      </c>
      <c r="C89" s="48">
        <f>Order!A91</f>
        <v>341</v>
      </c>
      <c r="D89" s="46">
        <f>Order!L91</f>
        <v>6</v>
      </c>
      <c r="E89" s="49" t="str">
        <f>Order!E91</f>
        <v>TGP-14_soh</v>
      </c>
      <c r="F89" s="50" t="str">
        <f>Order!O91</f>
        <v>Target Group Profile of the population in subsidized housing</v>
      </c>
      <c r="G89" s="48">
        <v>1</v>
      </c>
      <c r="H89" s="48"/>
    </row>
    <row r="90" spans="1:8" ht="45.75" customHeight="1" x14ac:dyDescent="0.2">
      <c r="A90" s="46">
        <f>Order!B92</f>
        <v>4</v>
      </c>
      <c r="B90" s="47" t="str">
        <f>Order!C92</f>
        <v>UPP</v>
      </c>
      <c r="C90" s="48">
        <f>Order!A92</f>
        <v>85</v>
      </c>
      <c r="D90" s="46">
        <f>Order!L92</f>
        <v>6</v>
      </c>
      <c r="E90" s="49" t="str">
        <f>Order!E92</f>
        <v>UPP-01</v>
      </c>
      <c r="F90" s="50" t="str">
        <f>Order!O92</f>
        <v>Age Groups (34), Sex (3), Income Status Before Tax (3) and Selected Cultural, Activity Limitation and Demographic Characteristics (36) for the Population in Private Households 2006 Census  (20% Sample Data)</v>
      </c>
      <c r="G90" s="48">
        <v>1</v>
      </c>
      <c r="H90" s="48"/>
    </row>
    <row r="91" spans="1:8" ht="45.75" customHeight="1" x14ac:dyDescent="0.2">
      <c r="A91" s="46">
        <f>Order!B93</f>
        <v>4</v>
      </c>
      <c r="B91" s="47" t="str">
        <f>Order!C93</f>
        <v>UPP</v>
      </c>
      <c r="C91" s="48">
        <f>Order!A93</f>
        <v>86</v>
      </c>
      <c r="D91" s="46">
        <f>Order!L93</f>
        <v>5</v>
      </c>
      <c r="E91" s="49" t="str">
        <f>Order!E93</f>
        <v>UPP-02-a</v>
      </c>
      <c r="F91" s="50" t="str">
        <f>Order!O93</f>
        <v>Ethnic Origin (52), Age Groups (9), Sex (3), Income Status Before Tax (3) and First Official Language Spoken (5) for the Population, 2006 Census  (20% Sample Data)</v>
      </c>
      <c r="G91" s="48">
        <v>1</v>
      </c>
      <c r="H91" s="48"/>
    </row>
    <row r="92" spans="1:8" ht="45.75" customHeight="1" x14ac:dyDescent="0.2">
      <c r="A92" s="46">
        <f>Order!B94</f>
        <v>4</v>
      </c>
      <c r="B92" s="47" t="str">
        <f>Order!C94</f>
        <v>UPP</v>
      </c>
      <c r="C92" s="48">
        <f>Order!A94</f>
        <v>87</v>
      </c>
      <c r="D92" s="46">
        <f>Order!L94</f>
        <v>6</v>
      </c>
      <c r="E92" s="49" t="str">
        <f>Order!E94</f>
        <v>UPP-02-b</v>
      </c>
      <c r="F92" s="50" t="str">
        <f>Order!O94</f>
        <v>Detailed Language Spoken Most Often at Home (103), Age Groups (9), Sex (3), Income Status Before Tax (3) and First Official Language Spoken (5) for the Population, 2006 Census (20% Sample Data)</v>
      </c>
      <c r="G92" s="48">
        <v>1</v>
      </c>
      <c r="H92" s="48"/>
    </row>
    <row r="93" spans="1:8" ht="45.75" customHeight="1" x14ac:dyDescent="0.2">
      <c r="A93" s="46">
        <f>Order!B95</f>
        <v>4</v>
      </c>
      <c r="B93" s="47" t="str">
        <f>Order!C95</f>
        <v>UPP</v>
      </c>
      <c r="C93" s="48">
        <f>Order!A95</f>
        <v>88</v>
      </c>
      <c r="D93" s="46">
        <f>Order!L95</f>
        <v>5</v>
      </c>
      <c r="E93" s="49" t="str">
        <f>Order!E95</f>
        <v>UPP-02-c</v>
      </c>
      <c r="F93" s="50" t="str">
        <f>Order!O95</f>
        <v>Ethnic Origin (52), Age Groups (9), Sex (3), Income Status Before Tax (3) and Knowledge of Official Languages (5) for the Population, 2006 Census (20% Sample Data)</v>
      </c>
      <c r="G93" s="48">
        <v>1</v>
      </c>
      <c r="H93" s="48"/>
    </row>
    <row r="94" spans="1:8" ht="45.75" customHeight="1" x14ac:dyDescent="0.2">
      <c r="A94" s="46">
        <f>Order!B96</f>
        <v>4</v>
      </c>
      <c r="B94" s="47" t="str">
        <f>Order!C96</f>
        <v>UPP</v>
      </c>
      <c r="C94" s="48">
        <f>Order!A96</f>
        <v>89</v>
      </c>
      <c r="D94" s="46">
        <f>Order!L96</f>
        <v>5</v>
      </c>
      <c r="E94" s="49" t="str">
        <f>Order!E96</f>
        <v>UPP-02-d</v>
      </c>
      <c r="F94" s="50" t="str">
        <f>Order!O96</f>
        <v>Detailed Language Spoken Most Often at Home (103), Age Groups (9), Sex (3), Income Status Before Tax (3) and Knowledge of Official Languages (5) for the Population, 2006 Census (20% Sample Data)</v>
      </c>
      <c r="G94" s="48">
        <v>1</v>
      </c>
      <c r="H94" s="48"/>
    </row>
    <row r="95" spans="1:8" ht="45.75" customHeight="1" x14ac:dyDescent="0.2">
      <c r="A95" s="46">
        <f>Order!B97</f>
        <v>4</v>
      </c>
      <c r="B95" s="47" t="str">
        <f>Order!C97</f>
        <v>UPP</v>
      </c>
      <c r="C95" s="48">
        <f>Order!A97</f>
        <v>90</v>
      </c>
      <c r="D95" s="46">
        <f>Order!L97</f>
        <v>5</v>
      </c>
      <c r="E95" s="49" t="str">
        <f>Order!E97</f>
        <v>UPP-03</v>
      </c>
      <c r="F95" s="50" t="str">
        <f>Order!O97</f>
        <v>Age Groups (8), Sex (3), Income Status Before Tax (3) and Selected Educational and Labour Force Characteristics (84) for the Population 15 Years and Over Living in Private Households, 2006 Census (20% Sample Data)</v>
      </c>
      <c r="G95" s="48">
        <v>1</v>
      </c>
      <c r="H95" s="48"/>
    </row>
    <row r="96" spans="1:8" ht="45.75" customHeight="1" x14ac:dyDescent="0.2">
      <c r="A96" s="46">
        <f>Order!B98</f>
        <v>4</v>
      </c>
      <c r="B96" s="47" t="str">
        <f>Order!C98</f>
        <v>UPP</v>
      </c>
      <c r="C96" s="48">
        <f>Order!A98</f>
        <v>91</v>
      </c>
      <c r="D96" s="46">
        <f>Order!L98</f>
        <v>5</v>
      </c>
      <c r="E96" s="49" t="str">
        <f>Order!E98</f>
        <v>UPP-04</v>
      </c>
      <c r="F96" s="50" t="str">
        <f>Order!O98</f>
        <v>Age Groups (10), Sex (3), Income Status Before Tax (3), Work Activity (10) and Selected Cultural and Activity Limitation Characteristics (19) for the Population 15 Years and Over Living in Private Households, 2006 Census  (20% Sample Data)</v>
      </c>
      <c r="G96" s="48">
        <v>1</v>
      </c>
      <c r="H96" s="48"/>
    </row>
    <row r="97" spans="1:8" ht="45.75" customHeight="1" x14ac:dyDescent="0.2">
      <c r="A97" s="46">
        <f>Order!B99</f>
        <v>4</v>
      </c>
      <c r="B97" s="47" t="str">
        <f>Order!C99</f>
        <v>UPP</v>
      </c>
      <c r="C97" s="48">
        <f>Order!A99</f>
        <v>92</v>
      </c>
      <c r="D97" s="46">
        <f>Order!L99</f>
        <v>5</v>
      </c>
      <c r="E97" s="49" t="str">
        <f>Order!E99</f>
        <v>UPP-05-a</v>
      </c>
      <c r="F97" s="50" t="str">
        <f>Order!O99</f>
        <v>Aboriginal Identity (3), Age Groups (8), Sex (3), Income Status Before Tax (3) and Selected Income Characteristics (12) for the Population 15 Years and Over With Income Living in Private Households, 2006 Census (20% Sample Data)</v>
      </c>
      <c r="G97" s="48">
        <v>1</v>
      </c>
      <c r="H97" s="48"/>
    </row>
    <row r="98" spans="1:8" ht="45.75" customHeight="1" x14ac:dyDescent="0.2">
      <c r="A98" s="46">
        <f>Order!B100</f>
        <v>4</v>
      </c>
      <c r="B98" s="47" t="str">
        <f>Order!C100</f>
        <v>UPP</v>
      </c>
      <c r="C98" s="48">
        <f>Order!A100</f>
        <v>93</v>
      </c>
      <c r="D98" s="46">
        <f>Order!L100</f>
        <v>6</v>
      </c>
      <c r="E98" s="49" t="str">
        <f>Order!E100</f>
        <v>UPP-05-b</v>
      </c>
      <c r="F98" s="50" t="str">
        <f>Order!O100</f>
        <v>Visible Minority Status (3), Age Groups (8), Sex (3), Income Status Before Tax (3) and Selected Income Characteristics (12) for the Population 15 Years and Over With Income Living in Private Households, 2006 Census  (20% Sample Data)</v>
      </c>
      <c r="G98" s="48">
        <v>1</v>
      </c>
      <c r="H98" s="48"/>
    </row>
    <row r="99" spans="1:8" ht="45.75" customHeight="1" x14ac:dyDescent="0.2">
      <c r="A99" s="46">
        <f>Order!B101</f>
        <v>4</v>
      </c>
      <c r="B99" s="47" t="str">
        <f>Order!C101</f>
        <v>UPP</v>
      </c>
      <c r="C99" s="48">
        <f>Order!A101</f>
        <v>94</v>
      </c>
      <c r="D99" s="46">
        <f>Order!L101</f>
        <v>6</v>
      </c>
      <c r="E99" s="49" t="str">
        <f>Order!E101</f>
        <v>UPP-05-c</v>
      </c>
      <c r="F99" s="50" t="str">
        <f>Order!O101</f>
        <v>Immigrant Status and Period of Immigration (6), Age Groups (8), Sex (3), Income Status Before Tax (3) and Selected Income Characteristics (12) for the Population 15 Years and Over With Income Living in Private Households, 2006 Census  (20% Sample Data)</v>
      </c>
      <c r="G99" s="48">
        <v>1</v>
      </c>
      <c r="H99" s="48"/>
    </row>
    <row r="100" spans="1:8" ht="45.75" customHeight="1" x14ac:dyDescent="0.2">
      <c r="A100" s="46">
        <f>Order!B102</f>
        <v>4</v>
      </c>
      <c r="B100" s="47" t="str">
        <f>Order!C102</f>
        <v>UPP</v>
      </c>
      <c r="C100" s="48">
        <f>Order!A102</f>
        <v>95</v>
      </c>
      <c r="D100" s="46">
        <f>Order!L102</f>
        <v>6</v>
      </c>
      <c r="E100" s="49" t="str">
        <f>Order!E102</f>
        <v>UPP-05-d</v>
      </c>
      <c r="F100" s="50" t="str">
        <f>Order!O102</f>
        <v>Period of Immigration (6), Age Groups (8), Sex (3), Income Status Before Tax (3) and Selected Income Characteristics (12) for the Immigrant Population 15 Years and Over With Income Living in Private Households , 2006 Census (20% Sample Data)</v>
      </c>
      <c r="G100" s="48">
        <v>1</v>
      </c>
      <c r="H100" s="48"/>
    </row>
    <row r="101" spans="1:8" ht="45.75" customHeight="1" x14ac:dyDescent="0.2">
      <c r="A101" s="46">
        <f>Order!B103</f>
        <v>4</v>
      </c>
      <c r="B101" s="47" t="str">
        <f>Order!C103</f>
        <v>UPP</v>
      </c>
      <c r="C101" s="48">
        <f>Order!A103</f>
        <v>96</v>
      </c>
      <c r="D101" s="46">
        <f>Order!L103</f>
        <v>5</v>
      </c>
      <c r="E101" s="49" t="str">
        <f>Order!E103</f>
        <v>UPP-06-a</v>
      </c>
      <c r="F101" s="50" t="str">
        <f>Order!O103</f>
        <v>Age Groups (8), Sex (3), Income Status Before Tax (3), Activity Limitation (3) and Selected Labour Force and Income Characteristics (42) for the Population 15 Years and Over in Private Households (Excluding Activity Difficulties or Reductions Not Stated) , 2006 Census (20% Sample Data)</v>
      </c>
      <c r="G101" s="48">
        <v>1</v>
      </c>
      <c r="H101" s="48"/>
    </row>
    <row r="102" spans="1:8" ht="45.75" customHeight="1" x14ac:dyDescent="0.2">
      <c r="A102" s="46">
        <f>Order!B104</f>
        <v>4</v>
      </c>
      <c r="B102" s="47" t="str">
        <f>Order!C104</f>
        <v>UPP</v>
      </c>
      <c r="C102" s="48">
        <f>Order!A104</f>
        <v>97</v>
      </c>
      <c r="D102" s="46">
        <f>Order!L104</f>
        <v>6</v>
      </c>
      <c r="E102" s="49" t="str">
        <f>Order!E104</f>
        <v>UPP-06-b</v>
      </c>
      <c r="F102" s="50" t="str">
        <f>Order!O104</f>
        <v>Age Groups (8), Sex (3), Income Status Before Tax (3), Visible Minority Status (3) and Selected Labour Force and Income Characteristics (42) for the Population 15 Years and Over in Private Households, 2006 Census (20% Sample Data)</v>
      </c>
      <c r="G102" s="48">
        <v>1</v>
      </c>
      <c r="H102" s="48"/>
    </row>
    <row r="103" spans="1:8" ht="45.75" customHeight="1" x14ac:dyDescent="0.2">
      <c r="A103" s="46">
        <f>Order!B105</f>
        <v>4</v>
      </c>
      <c r="B103" s="47" t="str">
        <f>Order!C105</f>
        <v>UPP</v>
      </c>
      <c r="C103" s="48">
        <f>Order!A105</f>
        <v>98</v>
      </c>
      <c r="D103" s="46">
        <f>Order!L105</f>
        <v>5</v>
      </c>
      <c r="E103" s="49" t="str">
        <f>Order!E105</f>
        <v>UPP-06-c</v>
      </c>
      <c r="F103" s="50" t="str">
        <f>Order!O105</f>
        <v>Age Groups (8), Sex (3), Income Status Before Tax (3), Aboriginal Identity (3) and Selected Labour Force and Income Characteristics (42) for the Population 15 Years and Over in Private Households, 2006 Census (20% Sample Data)</v>
      </c>
      <c r="G103" s="48">
        <v>1</v>
      </c>
      <c r="H103" s="48"/>
    </row>
    <row r="104" spans="1:8" ht="45.75" customHeight="1" x14ac:dyDescent="0.2">
      <c r="A104" s="46">
        <f>Order!B106</f>
        <v>4</v>
      </c>
      <c r="B104" s="47" t="str">
        <f>Order!C106</f>
        <v>UPP</v>
      </c>
      <c r="C104" s="48">
        <f>Order!A106</f>
        <v>99</v>
      </c>
      <c r="D104" s="46">
        <f>Order!L106</f>
        <v>7</v>
      </c>
      <c r="E104" s="49" t="str">
        <f>Order!E106</f>
        <v>UPP-07-EF</v>
      </c>
      <c r="F104" s="50" t="str">
        <f>Order!O106</f>
        <v>Income Status 2005 Before Tax (UPP)(3), Hours Worked for Pay or Self-employment (4), Unpaid Childcare/Eldercare/Housework (12), User-defined Living Arrangements (5) for Population 15 Years and Over in Economic Families in Private Households, 2006 Census (20% Sample Data)</v>
      </c>
      <c r="G104" s="48">
        <v>1</v>
      </c>
      <c r="H104" s="48"/>
    </row>
    <row r="105" spans="1:8" ht="45.75" customHeight="1" x14ac:dyDescent="0.2">
      <c r="A105" s="46">
        <f>Order!B107</f>
        <v>4</v>
      </c>
      <c r="B105" s="47" t="str">
        <f>Order!C107</f>
        <v>UPP</v>
      </c>
      <c r="C105" s="48">
        <f>Order!A107</f>
        <v>100</v>
      </c>
      <c r="D105" s="46">
        <f>Order!L107</f>
        <v>7</v>
      </c>
      <c r="E105" s="49" t="str">
        <f>Order!E107</f>
        <v>UPP-07-UI</v>
      </c>
      <c r="F105" s="50" t="str">
        <f>Order!O107</f>
        <v>Income Status 2005 Before Tax (UPP) (3), Hours Worked for Pay or Self-employment (4), Unpaid Childcare/Eldercare/Housework (12), for Persons not in Economic Families 15 Years and Over in Private Households, 2006 Census (20% Sample Data)</v>
      </c>
      <c r="G105" s="48">
        <v>1</v>
      </c>
      <c r="H105" s="48"/>
    </row>
    <row r="106" spans="1:8" ht="45.75" customHeight="1" x14ac:dyDescent="0.2">
      <c r="A106" s="46">
        <f>Order!B108</f>
        <v>4</v>
      </c>
      <c r="B106" s="47" t="str">
        <f>Order!C108</f>
        <v>UPP</v>
      </c>
      <c r="C106" s="48">
        <f>Order!A108</f>
        <v>101</v>
      </c>
      <c r="D106" s="46">
        <f>Order!L108</f>
        <v>6</v>
      </c>
      <c r="E106" s="49" t="str">
        <f>Order!E108</f>
        <v>UPP-08-EF</v>
      </c>
      <c r="F106" s="50" t="str">
        <f>Order!O108</f>
        <v>Economic Family Type (5), Income Status 2005 Before Tax (4) and Selected Characteristics (41) for Economic Families in Private Households, 2006 Census (20% Sample Data)</v>
      </c>
      <c r="G106" s="48">
        <v>1</v>
      </c>
      <c r="H106" s="48"/>
    </row>
    <row r="107" spans="1:8" ht="45.75" customHeight="1" x14ac:dyDescent="0.2">
      <c r="A107" s="46">
        <f>Order!B109</f>
        <v>4</v>
      </c>
      <c r="B107" s="47" t="str">
        <f>Order!C109</f>
        <v>UPP</v>
      </c>
      <c r="C107" s="48">
        <f>Order!A109</f>
        <v>102</v>
      </c>
      <c r="D107" s="46">
        <f>Order!L109</f>
        <v>6</v>
      </c>
      <c r="E107" s="49" t="str">
        <f>Order!E109</f>
        <v>UPP-08-UI</v>
      </c>
      <c r="F107" s="50" t="str">
        <f>Order!O109</f>
        <v>Age Groups (5), Sex (3), Income Status 2005 Before Tax (UPP)(3) and Selected Characteristics (20) for Persons not in Economic Families in Private Households, 2006 Census (20% Sample Data)</v>
      </c>
      <c r="G107" s="48">
        <v>1</v>
      </c>
      <c r="H107" s="48"/>
    </row>
    <row r="108" spans="1:8" ht="45.75" customHeight="1" x14ac:dyDescent="0.2">
      <c r="A108" s="46">
        <f>Order!B110</f>
        <v>4</v>
      </c>
      <c r="B108" s="47" t="str">
        <f>Order!C110</f>
        <v>UPP</v>
      </c>
      <c r="C108" s="48">
        <f>Order!A110</f>
        <v>103</v>
      </c>
      <c r="D108" s="46">
        <f>Order!L110</f>
        <v>6</v>
      </c>
      <c r="E108" s="49" t="str">
        <f>Order!E110</f>
        <v>UPP-09-EF-a</v>
      </c>
      <c r="F108" s="50" t="str">
        <f>Order!O110</f>
        <v>Elderly/Non-Elderly Spouse or Economic Family Reference Person (3), Income Status Before Tax of Economic Family Households (3), Selected Cultural and Activity Limitation Characteristics (11), Presence of Children (5) and Selected Dwelling, Household and Income Characteristics (27) for the Economic Family Households in Non-farm, Non-reserve Private Dwellings, 2006 Census (20% Sample Data)</v>
      </c>
      <c r="G108" s="48">
        <v>1</v>
      </c>
      <c r="H108" s="48"/>
    </row>
    <row r="109" spans="1:8" ht="45.75" customHeight="1" x14ac:dyDescent="0.2">
      <c r="A109" s="46">
        <f>Order!B111</f>
        <v>4</v>
      </c>
      <c r="B109" s="47" t="str">
        <f>Order!C111</f>
        <v>UPP</v>
      </c>
      <c r="C109" s="48">
        <f>Order!A111</f>
        <v>104</v>
      </c>
      <c r="D109" s="46">
        <f>Order!L111</f>
        <v>6</v>
      </c>
      <c r="E109" s="49" t="str">
        <f>Order!E111</f>
        <v>UPP-09-EF-b</v>
      </c>
      <c r="F109" s="50" t="str">
        <f>Order!O111</f>
        <v>Elderly or Non-Elderly Status of Spouse or Economic Family Reference Person (3), Presence of Children (5), Income Status Before Tax (3), Number Reporting and Aggregate Amount Reported for Selected Sources of Economic Family Income (10) and Selected Cultural and Activity Limitation Characteristics (11) for the Economic Families in Private Households, 2006 Census (20% Sample Data)</v>
      </c>
      <c r="G109" s="48">
        <v>1</v>
      </c>
      <c r="H109" s="48"/>
    </row>
    <row r="110" spans="1:8" ht="45.75" customHeight="1" x14ac:dyDescent="0.2">
      <c r="A110" s="46">
        <f>Order!B112</f>
        <v>4</v>
      </c>
      <c r="B110" s="47" t="str">
        <f>Order!C112</f>
        <v>UPP</v>
      </c>
      <c r="C110" s="48">
        <f>Order!A112</f>
        <v>105</v>
      </c>
      <c r="D110" s="46">
        <f>Order!L112</f>
        <v>5</v>
      </c>
      <c r="E110" s="49" t="str">
        <f>Order!E112</f>
        <v>UPP-09-UI-a</v>
      </c>
      <c r="F110" s="50" t="str">
        <f>Order!O112</f>
        <v>Age Groups (3), Income Status Before Tax (3), Selected Cultural and Activity Limitation Characteristics (11) and Selected Dwelling, Income and Household Characteristics (27) for Persons 15 Years and Over not in Economic Families in Private Households in Non-farm, Non-reserve Private Dwellings, 2006 Census (20% Sample Data)</v>
      </c>
      <c r="G110" s="48">
        <v>1</v>
      </c>
      <c r="H110" s="48"/>
    </row>
    <row r="111" spans="1:8" ht="45.75" customHeight="1" x14ac:dyDescent="0.2">
      <c r="A111" s="46">
        <f>Order!B113</f>
        <v>4</v>
      </c>
      <c r="B111" s="47" t="str">
        <f>Order!C113</f>
        <v>UPP</v>
      </c>
      <c r="C111" s="48">
        <f>Order!A113</f>
        <v>106</v>
      </c>
      <c r="D111" s="46">
        <f>Order!L113</f>
        <v>5</v>
      </c>
      <c r="E111" s="49" t="str">
        <f>Order!E113</f>
        <v>UPP-09-UI-b</v>
      </c>
      <c r="F111" s="50" t="str">
        <f>Order!O113</f>
        <v>Age Groups (3), Income Status Before Tax (3), Selected Cultural and Activity Limitation Characteristics (11) and Number Reporting and Aggregate Amount Reported for Selected Sources of Income (10) for the Persons 15 Years and Over not in Economic Families in Private Households, 2006 Census (20% Sample Data)</v>
      </c>
      <c r="G111" s="48">
        <v>1</v>
      </c>
      <c r="H111" s="48"/>
    </row>
    <row r="112" spans="1:8" ht="45.75" customHeight="1" x14ac:dyDescent="0.2">
      <c r="A112" s="46">
        <f>Order!B114</f>
        <v>4</v>
      </c>
      <c r="B112" s="47" t="str">
        <f>Order!C114</f>
        <v>UPP</v>
      </c>
      <c r="C112" s="48">
        <f>Order!A114</f>
        <v>107</v>
      </c>
      <c r="D112" s="46">
        <f>Order!L114</f>
        <v>6</v>
      </c>
      <c r="E112" s="49" t="str">
        <f>Order!E114</f>
        <v>UPP-10-EF-a</v>
      </c>
      <c r="F112" s="50" t="str">
        <f>Order!O114</f>
        <v>Elderly or Non-Elderly Status of Spouse or Economic Family Reference Person (3), Presence of Children (5), Income Status Before Tax (3), Selected Cultural and Activity Limitation Characteristics (12) and Selected Income Characteristics (25) for the Economic Families in Private Households, 2006 Census (20% Sample Data)</v>
      </c>
      <c r="G112" s="48">
        <v>1</v>
      </c>
      <c r="H112" s="48"/>
    </row>
    <row r="113" spans="1:8" ht="45.75" customHeight="1" x14ac:dyDescent="0.2">
      <c r="A113" s="46">
        <f>Order!B115</f>
        <v>4</v>
      </c>
      <c r="B113" s="47" t="str">
        <f>Order!C115</f>
        <v>UPP</v>
      </c>
      <c r="C113" s="48">
        <f>Order!A115</f>
        <v>108</v>
      </c>
      <c r="D113" s="46">
        <f>Order!L115</f>
        <v>6</v>
      </c>
      <c r="E113" s="49" t="str">
        <f>Order!E115</f>
        <v>UPP-10-EF-b</v>
      </c>
      <c r="F113" s="50" t="str">
        <f>Order!O115</f>
        <v>Elderly or Non-Elderly Status of Spouse or Economic Family Reference Person (3), Presence of Children (5), Selected Cultural and Activity Limitation Characteristics (12) and Selected Income Deficiency Characteristics (11), for the Economic Families in Private Households , 2006 Census (20% Sample Data)</v>
      </c>
      <c r="G113" s="48">
        <v>1</v>
      </c>
      <c r="H113" s="48"/>
    </row>
    <row r="114" spans="1:8" ht="45.75" customHeight="1" x14ac:dyDescent="0.2">
      <c r="A114" s="46">
        <f>Order!B116</f>
        <v>4</v>
      </c>
      <c r="B114" s="47" t="str">
        <f>Order!C116</f>
        <v>UPP</v>
      </c>
      <c r="C114" s="48">
        <f>Order!A116</f>
        <v>109</v>
      </c>
      <c r="D114" s="46">
        <f>Order!L116</f>
        <v>5</v>
      </c>
      <c r="E114" s="49" t="str">
        <f>Order!E116</f>
        <v>UPP-10-UI-a</v>
      </c>
      <c r="F114" s="50" t="str">
        <f>Order!O116</f>
        <v>Age Groups (3), Sex (3), Income Status Before Tax (3), Selected Cultural and Activity Limitation Characteristics (11) and Selected Income Characteristics (25) for the Persons 15 Years and Over not in Economic Families in Private Households, 2006 Census (20% Sample Data)</v>
      </c>
      <c r="G114" s="48">
        <v>1</v>
      </c>
      <c r="H114" s="48"/>
    </row>
    <row r="115" spans="1:8" ht="45.75" customHeight="1" x14ac:dyDescent="0.2">
      <c r="A115" s="46">
        <f>Order!B117</f>
        <v>4</v>
      </c>
      <c r="B115" s="47" t="str">
        <f>Order!C117</f>
        <v>UPP</v>
      </c>
      <c r="C115" s="48">
        <f>Order!A117</f>
        <v>110</v>
      </c>
      <c r="D115" s="46">
        <f>Order!L117</f>
        <v>5</v>
      </c>
      <c r="E115" s="49" t="str">
        <f>Order!E117</f>
        <v>UPP-10-UI-b</v>
      </c>
      <c r="F115" s="50" t="str">
        <f>Order!O117</f>
        <v>Age Groups (3), Sex (3), Selected Cultural and Activity Limitation Characteristics (11) and Selected Income Deficiency Characteristics (11) for the Persons 15 Years and Over not in Economic Families in Private Households, 2006 Census (20% Sample Data)</v>
      </c>
      <c r="G115" s="48">
        <v>1</v>
      </c>
      <c r="H115" s="48"/>
    </row>
    <row r="116" spans="1:8" ht="45.75" customHeight="1" x14ac:dyDescent="0.2">
      <c r="A116" s="46">
        <f>Order!B118</f>
        <v>4</v>
      </c>
      <c r="B116" s="47" t="str">
        <f>Order!C118</f>
        <v>UPP</v>
      </c>
      <c r="C116" s="48">
        <f>Order!A118</f>
        <v>111</v>
      </c>
      <c r="D116" s="46">
        <f>Order!L118</f>
        <v>5</v>
      </c>
      <c r="E116" s="49" t="str">
        <f>Order!E118</f>
        <v>UPP-11</v>
      </c>
      <c r="F116" s="50" t="str">
        <f>Order!O118</f>
        <v>Age Groups (3), Sex (3), Income Status Before Tax (3), Attendance at School (3) and Selected Cultural and Activity Limitation Characteristics (19) for the Population 15 to 24 Years of Age Living in Private Households, 2006 Census (20% Sample Data)</v>
      </c>
      <c r="G116" s="48">
        <v>1</v>
      </c>
      <c r="H116" s="48"/>
    </row>
    <row r="117" spans="1:8" ht="45.75" customHeight="1" x14ac:dyDescent="0.2">
      <c r="A117" s="46">
        <f>Order!B119</f>
        <v>4</v>
      </c>
      <c r="B117" s="47" t="str">
        <f>Order!C119</f>
        <v>UPP</v>
      </c>
      <c r="C117" s="48">
        <f>Order!A119</f>
        <v>112</v>
      </c>
      <c r="D117" s="46">
        <f>Order!L119</f>
        <v>6</v>
      </c>
      <c r="E117" s="49" t="str">
        <f>Order!E119</f>
        <v>UPP-12</v>
      </c>
      <c r="F117" s="50" t="str">
        <f>Order!O119</f>
        <v>Income Status Before Tax (4), Economic Family Structure (5) and Number of Economic Family Persons and Age Groups of Children (7) for the Persons in Economic Families in Private Households, 2006 Census (20% Sample Data)</v>
      </c>
      <c r="G117" s="48">
        <v>1</v>
      </c>
      <c r="H117" s="48"/>
    </row>
    <row r="118" spans="1:8" ht="45.75" customHeight="1" x14ac:dyDescent="0.2">
      <c r="A118" s="46">
        <f>Order!B120</f>
        <v>5</v>
      </c>
      <c r="B118" s="47" t="str">
        <f>Order!C120</f>
        <v>TBT</v>
      </c>
      <c r="C118" s="48">
        <f>Order!A120</f>
        <v>115</v>
      </c>
      <c r="D118" s="46">
        <f>Order!L120</f>
        <v>0</v>
      </c>
      <c r="E118" s="49" t="str">
        <f>Order!E120</f>
        <v>97-553-XCB2006022</v>
      </c>
      <c r="F118" s="50" t="str">
        <f>Order!O120</f>
        <v>Age Groups of Children at Home (15) and Census Family Structure (7) for the Census Families in Private Households</v>
      </c>
      <c r="G118" s="48">
        <v>0</v>
      </c>
      <c r="H118" s="48"/>
    </row>
    <row r="119" spans="1:8" ht="45.75" customHeight="1" x14ac:dyDescent="0.2">
      <c r="A119" s="46">
        <f>Order!B121</f>
        <v>5</v>
      </c>
      <c r="B119" s="47" t="str">
        <f>Order!C121</f>
        <v>TBT</v>
      </c>
      <c r="C119" s="48">
        <f>Order!A121</f>
        <v>116</v>
      </c>
      <c r="D119" s="46">
        <f>Order!L121</f>
        <v>0</v>
      </c>
      <c r="E119" s="49" t="str">
        <f>Order!E121</f>
        <v>97-553-XCB2006027</v>
      </c>
      <c r="F119" s="50" t="str">
        <f>Order!O121</f>
        <v>Economic Family Status (7), Age Groups (20) and Sex (3) for the Population in Private Households</v>
      </c>
      <c r="G119" s="48">
        <v>0</v>
      </c>
      <c r="H119" s="48"/>
    </row>
    <row r="120" spans="1:8" ht="45.75" customHeight="1" x14ac:dyDescent="0.2">
      <c r="A120" s="46">
        <f>Order!B122</f>
        <v>5</v>
      </c>
      <c r="B120" s="47" t="str">
        <f>Order!C122</f>
        <v>TBT</v>
      </c>
      <c r="C120" s="48">
        <f>Order!A122</f>
        <v>117</v>
      </c>
      <c r="D120" s="46">
        <f>Order!L122</f>
        <v>4</v>
      </c>
      <c r="E120" s="49" t="str">
        <f>Order!E122</f>
        <v>97-554-XCB2006009; 97-554-XCB2006010; 97-554-XCB2006011; 97-554-XCB2006012</v>
      </c>
      <c r="F120" s="50" t="str">
        <f>Order!O122</f>
        <v>Household Type (11) and Household Size (9) for Private Households</v>
      </c>
      <c r="G120" s="48">
        <v>1</v>
      </c>
      <c r="H120" s="48"/>
    </row>
    <row r="121" spans="1:8" ht="45.75" customHeight="1" x14ac:dyDescent="0.2">
      <c r="A121" s="46">
        <f>Order!B123</f>
        <v>5</v>
      </c>
      <c r="B121" s="47" t="str">
        <f>Order!C123</f>
        <v>TBT</v>
      </c>
      <c r="C121" s="48">
        <f>Order!A123</f>
        <v>118</v>
      </c>
      <c r="D121" s="46">
        <f>Order!L123</f>
        <v>4</v>
      </c>
      <c r="E121" s="49" t="str">
        <f>Order!E123</f>
        <v>97-554-XCB2006021; 97-554-XCB2006022; 97-554-XCB2006023</v>
      </c>
      <c r="F121" s="50" t="str">
        <f>Order!O123</f>
        <v>Period of Construction (11), Structural Type of Dwelling (10), Housing Tenure (4) and Condition of Dwelling (4) for Occupied Private Dwellings</v>
      </c>
      <c r="G121" s="48">
        <v>1</v>
      </c>
      <c r="H121" s="48"/>
    </row>
    <row r="122" spans="1:8" ht="45.75" customHeight="1" x14ac:dyDescent="0.2">
      <c r="A122" s="46">
        <f>Order!B124</f>
        <v>5</v>
      </c>
      <c r="B122" s="47" t="str">
        <f>Order!C124</f>
        <v>TBT</v>
      </c>
      <c r="C122" s="48">
        <f>Order!A124</f>
        <v>119</v>
      </c>
      <c r="D122" s="46">
        <f>Order!L124</f>
        <v>5</v>
      </c>
      <c r="E122" s="49" t="str">
        <f>Order!E124</f>
        <v>97-554-XCB2006029; 97-554-XCB2006030; 97-554-XCB2006031; 97-554-XCB2006032</v>
      </c>
      <c r="F122" s="50" t="str">
        <f>Order!O124</f>
        <v>Structural Type of Dwelling (10) and Household Size (9) for Occupied Private Dwellings</v>
      </c>
      <c r="G122" s="48">
        <v>1</v>
      </c>
      <c r="H122" s="48"/>
    </row>
    <row r="123" spans="1:8" ht="45.75" customHeight="1" x14ac:dyDescent="0.2">
      <c r="A123" s="46">
        <f>Order!B125</f>
        <v>5</v>
      </c>
      <c r="B123" s="47" t="str">
        <f>Order!C125</f>
        <v>TBT</v>
      </c>
      <c r="C123" s="48">
        <f>Order!A125</f>
        <v>120</v>
      </c>
      <c r="D123" s="46">
        <f>Order!L125</f>
        <v>6</v>
      </c>
      <c r="E123" s="49" t="str">
        <f>Order!E125</f>
        <v>97-554-XCB2006033</v>
      </c>
      <c r="F123" s="50" t="str">
        <f>Order!O125</f>
        <v>Age Groups of Primary Household Maintainer (8), Structural Type of Dwelling (10), Sex of Primary Household Maintainer (3) and Housing Tenure (4) for Private Households</v>
      </c>
      <c r="G123" s="48">
        <v>1</v>
      </c>
      <c r="H123" s="48"/>
    </row>
    <row r="124" spans="1:8" ht="45.75" customHeight="1" x14ac:dyDescent="0.2">
      <c r="A124" s="46">
        <f>Order!B126</f>
        <v>5</v>
      </c>
      <c r="B124" s="47" t="str">
        <f>Order!C126</f>
        <v>TBT</v>
      </c>
      <c r="C124" s="48">
        <f>Order!A126</f>
        <v>121</v>
      </c>
      <c r="D124" s="46">
        <f>Order!L126</f>
        <v>5</v>
      </c>
      <c r="E124" s="49" t="str">
        <f>Order!E126</f>
        <v>97-554-XCB2006042</v>
      </c>
      <c r="F124" s="50" t="str">
        <f>Order!O126</f>
        <v>Household Type (11), Housing Affordability (4) and Housing Tenure and Presence of Mortgage (8) for the Private Households with Household Income Greater than Zero, in Non-farm, Non-reserve Private Dwellings</v>
      </c>
      <c r="G124" s="48">
        <v>1</v>
      </c>
      <c r="H124" s="48"/>
    </row>
    <row r="125" spans="1:8" ht="45.75" customHeight="1" x14ac:dyDescent="0.2">
      <c r="A125" s="46">
        <f>Order!B127</f>
        <v>5</v>
      </c>
      <c r="B125" s="47" t="str">
        <f>Order!C127</f>
        <v>TBT</v>
      </c>
      <c r="C125" s="48">
        <f>Order!A127</f>
        <v>122</v>
      </c>
      <c r="D125" s="46">
        <f>Order!L127</f>
        <v>6</v>
      </c>
      <c r="E125" s="49" t="str">
        <f>Order!E127</f>
        <v>97-554-XCB2006048</v>
      </c>
      <c r="F125" s="50" t="str">
        <f>Order!O127</f>
        <v>Household Income Groups (14), Owner's Major Payments (9), Age Groups of Primary Household Maintainer (8), Presence of Mortgage (3) and Housing Tenure (3) for the Private Households in Owner-occupied Private Non-farm, Non-reserve Dwellings</v>
      </c>
      <c r="G125" s="48">
        <v>1</v>
      </c>
      <c r="H125" s="48"/>
    </row>
    <row r="126" spans="1:8" ht="45.75" customHeight="1" x14ac:dyDescent="0.2">
      <c r="A126" s="46">
        <f>Order!B128</f>
        <v>5</v>
      </c>
      <c r="B126" s="47" t="str">
        <f>Order!C128</f>
        <v>TBT</v>
      </c>
      <c r="C126" s="48">
        <f>Order!A128</f>
        <v>123</v>
      </c>
      <c r="D126" s="46">
        <f>Order!L128</f>
        <v>6</v>
      </c>
      <c r="E126" s="49" t="str">
        <f>Order!E128</f>
        <v>97-554-XCB2006050</v>
      </c>
      <c r="F126" s="50" t="str">
        <f>Order!O128</f>
        <v>Owner's Major Payments as a Percentage of 2005 Household Income (10), Household Type (11), Age Groups of Primary Household Maintainer (8) and Presence of Mortgage (3) for the Private Households with Household Income Greater than Zero, in Owner-occupied Private Non-farm, Non-reserve Dwellings</v>
      </c>
      <c r="G126" s="48">
        <v>1</v>
      </c>
      <c r="H126" s="48"/>
    </row>
    <row r="127" spans="1:8" ht="45.75" customHeight="1" x14ac:dyDescent="0.2">
      <c r="A127" s="46">
        <f>Order!B129</f>
        <v>5</v>
      </c>
      <c r="B127" s="47" t="str">
        <f>Order!C129</f>
        <v>TBT</v>
      </c>
      <c r="C127" s="48">
        <f>Order!A129</f>
        <v>124</v>
      </c>
      <c r="D127" s="46">
        <f>Order!L129</f>
        <v>6</v>
      </c>
      <c r="E127" s="49" t="str">
        <f>Order!E129</f>
        <v>97-554-XCB2006051</v>
      </c>
      <c r="F127" s="50" t="str">
        <f>Order!O129</f>
        <v>Gross Rent as a Percentage of 2005 Household Income (10), Household Type (11) and Age Groups of Primary Household Maintainer (8) for the Private Households with Household Income Greater than Zero, in Tenant-occupied Private Non-farm, Non-reserve Dwellings</v>
      </c>
      <c r="G127" s="48">
        <v>1</v>
      </c>
      <c r="H127" s="48"/>
    </row>
    <row r="128" spans="1:8" ht="45.75" customHeight="1" x14ac:dyDescent="0.2">
      <c r="A128" s="46">
        <f>Order!B130</f>
        <v>5</v>
      </c>
      <c r="B128" s="47" t="str">
        <f>Order!C130</f>
        <v>TBT</v>
      </c>
      <c r="C128" s="48">
        <f>Order!A130</f>
        <v>125</v>
      </c>
      <c r="D128" s="46">
        <f>Order!L130</f>
        <v>5</v>
      </c>
      <c r="E128" s="49" t="str">
        <f>Order!E130</f>
        <v>97-555-XCB2006008</v>
      </c>
      <c r="F128" s="50" t="str">
        <f>Order!O130</f>
        <v>Language Spoken Most Often at Home (8), Other Language Spoken Regularly at Home (9), Immigrant Status and Period of Immigration (9), Age Groups (17A) and Sex (3) for the Population</v>
      </c>
      <c r="G128" s="48">
        <v>1</v>
      </c>
      <c r="H128" s="48"/>
    </row>
    <row r="129" spans="1:8" ht="45.75" customHeight="1" x14ac:dyDescent="0.2">
      <c r="A129" s="46">
        <f>Order!B131</f>
        <v>5</v>
      </c>
      <c r="B129" s="47" t="str">
        <f>Order!C131</f>
        <v>TBT</v>
      </c>
      <c r="C129" s="48">
        <f>Order!A131</f>
        <v>126</v>
      </c>
      <c r="D129" s="46">
        <f>Order!L131</f>
        <v>3</v>
      </c>
      <c r="E129" s="49" t="str">
        <f>Order!E131</f>
        <v>97-555-XCB2006027</v>
      </c>
      <c r="F129" s="50" t="str">
        <f>Order!O131</f>
        <v>Detailed Mother Tongue (103), Language Spoken Most Often at Home (8), Other Language Spoken Regularly at Home (9) and Age Groups (7) for the Population</v>
      </c>
      <c r="G129" s="48">
        <v>0</v>
      </c>
      <c r="H129" s="48"/>
    </row>
    <row r="130" spans="1:8" ht="45.75" customHeight="1" x14ac:dyDescent="0.2">
      <c r="A130" s="46">
        <f>Order!B132</f>
        <v>5</v>
      </c>
      <c r="B130" s="47" t="str">
        <f>Order!C132</f>
        <v>TBT</v>
      </c>
      <c r="C130" s="48">
        <f>Order!A132</f>
        <v>127</v>
      </c>
      <c r="D130" s="46">
        <f>Order!L132</f>
        <v>5</v>
      </c>
      <c r="E130" s="49" t="str">
        <f>Order!E132</f>
        <v>97-555-XCB2006033</v>
      </c>
      <c r="F130" s="50" t="str">
        <f>Order!O132</f>
        <v>Language Used Most Often at Work (8), Other Language Used Regularly at Work (9), Mother Tongue (8) and Immigrant Status and Period of Immigration (9) for the Population 15 Years and Over Who Worked Since 2005</v>
      </c>
      <c r="G130" s="48">
        <v>1</v>
      </c>
      <c r="H130" s="48"/>
    </row>
    <row r="131" spans="1:8" ht="45.75" customHeight="1" x14ac:dyDescent="0.2">
      <c r="A131" s="46">
        <f>Order!B133</f>
        <v>5</v>
      </c>
      <c r="B131" s="47" t="str">
        <f>Order!C133</f>
        <v>TBT</v>
      </c>
      <c r="C131" s="48">
        <f>Order!A133</f>
        <v>128</v>
      </c>
      <c r="D131" s="46">
        <f>Order!L133</f>
        <v>4</v>
      </c>
      <c r="E131" s="49" t="str">
        <f>Order!E133</f>
        <v>97-555-XCB2006038</v>
      </c>
      <c r="F131" s="50" t="str">
        <f>Order!O133</f>
        <v>Detailed Language Spoken Most Often at Home (103), Other Language Spoken Regularly at Home (9), Generation Status (4) and Sex (3) for the Population 15 Years and Over</v>
      </c>
      <c r="G131" s="48">
        <v>1</v>
      </c>
      <c r="H131" s="48"/>
    </row>
    <row r="132" spans="1:8" ht="45.75" customHeight="1" x14ac:dyDescent="0.2">
      <c r="A132" s="46">
        <f>Order!B134</f>
        <v>5</v>
      </c>
      <c r="B132" s="47" t="str">
        <f>Order!C134</f>
        <v>TBT</v>
      </c>
      <c r="C132" s="48">
        <f>Order!A134</f>
        <v>129</v>
      </c>
      <c r="D132" s="46">
        <f>Order!L134</f>
        <v>4</v>
      </c>
      <c r="E132" s="49" t="str">
        <f>Order!E134</f>
        <v>97-556-XCB2006008</v>
      </c>
      <c r="F132" s="50" t="str">
        <f>Order!O134</f>
        <v>Mobility Status 1 Year Ago (9), Mother Tongue (8), Age Groups (17B) and Sex (3) for the Population Aged 1 Year and Over</v>
      </c>
      <c r="G132" s="48">
        <v>1</v>
      </c>
      <c r="H132" s="48"/>
    </row>
    <row r="133" spans="1:8" ht="45.75" customHeight="1" x14ac:dyDescent="0.2">
      <c r="A133" s="46">
        <f>Order!B135</f>
        <v>5</v>
      </c>
      <c r="B133" s="47" t="str">
        <f>Order!C135</f>
        <v>TBT</v>
      </c>
      <c r="C133" s="48">
        <f>Order!A135</f>
        <v>130</v>
      </c>
      <c r="D133" s="46">
        <f>Order!L135</f>
        <v>5</v>
      </c>
      <c r="E133" s="49" t="str">
        <f>Order!E135</f>
        <v>97-556-XCB2006009</v>
      </c>
      <c r="F133" s="50" t="str">
        <f>Order!O135</f>
        <v>Mobility Status 1 Year Ago (9), Legal Marital Status (6), Common-law Status (3), Age Groups (17B) and Sex (3) for the Population Aged 1 Year and Over</v>
      </c>
      <c r="G133" s="48">
        <v>1</v>
      </c>
      <c r="H133" s="48"/>
    </row>
    <row r="134" spans="1:8" ht="45.75" customHeight="1" x14ac:dyDescent="0.2">
      <c r="A134" s="46">
        <f>Order!B136</f>
        <v>5</v>
      </c>
      <c r="B134" s="47" t="str">
        <f>Order!C136</f>
        <v>TBT</v>
      </c>
      <c r="C134" s="48">
        <f>Order!A136</f>
        <v>131</v>
      </c>
      <c r="D134" s="46">
        <f>Order!L136</f>
        <v>4</v>
      </c>
      <c r="E134" s="49" t="str">
        <f>Order!E136</f>
        <v>97-556-XCB2006019a</v>
      </c>
      <c r="F134" s="50" t="str">
        <f>Order!O136</f>
        <v>Census Metropolitan Area and Residual for Province or Territory of Residence 5 Years Ago (49), Immigrant Status and Period of Immigration (9), Place of Birth (33), Age Groups (16) and Sex (1) for the Population Aged 5 Years and Over</v>
      </c>
      <c r="G134" s="48">
        <v>1</v>
      </c>
      <c r="H134" s="48"/>
    </row>
    <row r="135" spans="1:8" ht="45.75" customHeight="1" x14ac:dyDescent="0.2">
      <c r="A135" s="46">
        <f>Order!B137</f>
        <v>5</v>
      </c>
      <c r="B135" s="47" t="str">
        <f>Order!C137</f>
        <v>TBT</v>
      </c>
      <c r="C135" s="48">
        <f>Order!A137</f>
        <v>132</v>
      </c>
      <c r="D135" s="46">
        <f>Order!L137</f>
        <v>3</v>
      </c>
      <c r="E135" s="49" t="str">
        <f>Order!E137</f>
        <v>97-556-XCB2006019b</v>
      </c>
      <c r="F135" s="50" t="str">
        <f>Order!O137</f>
        <v>Census Metropolitan Area and Residual for Province or Territory of Residence 1 Year Ago (49), Labour Force Activity (5), Occupation - National Occupational Classification for Statistics 2006 (13), Highest Certificate, Diploma or Degree (7), Age Groups (14A) and Sex (1) for the Female Population Aged 5 Years and Over</v>
      </c>
      <c r="G135" s="48">
        <v>0</v>
      </c>
      <c r="H135" s="48"/>
    </row>
    <row r="136" spans="1:8" ht="45.75" customHeight="1" x14ac:dyDescent="0.2">
      <c r="A136" s="46">
        <f>Order!B138</f>
        <v>5</v>
      </c>
      <c r="B136" s="47" t="str">
        <f>Order!C138</f>
        <v>TBT</v>
      </c>
      <c r="C136" s="48">
        <f>Order!A138</f>
        <v>133</v>
      </c>
      <c r="D136" s="46">
        <f>Order!L138</f>
        <v>3</v>
      </c>
      <c r="E136" s="49" t="str">
        <f>Order!E138</f>
        <v>97-556-XCB2006021M</v>
      </c>
      <c r="F136" s="50" t="str">
        <f>Order!O138</f>
        <v>Census Metropolitan Area and Residual for Province or Territory of Residence 1 Year Ago (49), Labour Force Activity (5), Occupation - National Occupational Classification for Statistics 2006 (13), Highest Certificate, Diploma or Degree (7), Age Groups (14A) and Sex (1) for the Male Population Aged 15 Years and Over</v>
      </c>
      <c r="G136" s="48">
        <v>0</v>
      </c>
      <c r="H136" s="48"/>
    </row>
    <row r="137" spans="1:8" ht="45.75" customHeight="1" x14ac:dyDescent="0.2">
      <c r="A137" s="46">
        <f>Order!B139</f>
        <v>5</v>
      </c>
      <c r="B137" s="47" t="str">
        <f>Order!C139</f>
        <v>TBT</v>
      </c>
      <c r="C137" s="48">
        <f>Order!A139</f>
        <v>134</v>
      </c>
      <c r="D137" s="46">
        <f>Order!L139</f>
        <v>3</v>
      </c>
      <c r="E137" s="49" t="str">
        <f>Order!E139</f>
        <v>97-556-XCB2006021F</v>
      </c>
      <c r="F137" s="50" t="str">
        <f>Order!O139</f>
        <v>Census Metropolitan Area and Residual for Province or Territory of Residence 1 Year Ago (49), Labour Force Activity (5), Occupation - National Occupational Classification for Statistics 2006 (13), Highest Certificate, Diploma or Degree (7), Age Groups (14A) and Sex (1) for the Female Population Aged 15 Years and Over</v>
      </c>
      <c r="G137" s="48">
        <v>0</v>
      </c>
      <c r="H137" s="48"/>
    </row>
    <row r="138" spans="1:8" ht="45.75" customHeight="1" x14ac:dyDescent="0.2">
      <c r="A138" s="46">
        <f>Order!B140</f>
        <v>5</v>
      </c>
      <c r="B138" s="47" t="str">
        <f>Order!C140</f>
        <v>TBT</v>
      </c>
      <c r="C138" s="48">
        <f>Order!A140</f>
        <v>135</v>
      </c>
      <c r="D138" s="46">
        <f>Order!L140</f>
        <v>4</v>
      </c>
      <c r="E138" s="49" t="str">
        <f>Order!E140</f>
        <v>97-557-XCB2006007</v>
      </c>
      <c r="F138" s="50" t="str">
        <f>Order!O140</f>
        <v>Immigrant Status and Period of Immigration (8) and Place of Birth (261) for the Immigrants and Non-permanent Residents</v>
      </c>
      <c r="G138" s="48">
        <v>1</v>
      </c>
      <c r="H138" s="48"/>
    </row>
    <row r="139" spans="1:8" ht="45.75" customHeight="1" x14ac:dyDescent="0.2">
      <c r="A139" s="46">
        <f>Order!B141</f>
        <v>5</v>
      </c>
      <c r="B139" s="47" t="str">
        <f>Order!C141</f>
        <v>TBT</v>
      </c>
      <c r="C139" s="48">
        <f>Order!A141</f>
        <v>136</v>
      </c>
      <c r="D139" s="46">
        <f>Order!L141</f>
        <v>4</v>
      </c>
      <c r="E139" s="49" t="str">
        <f>Order!E141</f>
        <v>97-557-XCB2006012</v>
      </c>
      <c r="F139" s="50" t="str">
        <f>Order!O141</f>
        <v>Immigrant Status and Place of Birth (38), Sex (3) and Age Groups (10) for the Population</v>
      </c>
      <c r="G139" s="48">
        <v>1</v>
      </c>
      <c r="H139" s="48"/>
    </row>
    <row r="140" spans="1:8" ht="45.75" customHeight="1" x14ac:dyDescent="0.2">
      <c r="A140" s="46">
        <f>Order!B142</f>
        <v>5</v>
      </c>
      <c r="B140" s="47" t="str">
        <f>Order!C142</f>
        <v>TBT</v>
      </c>
      <c r="C140" s="48">
        <f>Order!A142</f>
        <v>137</v>
      </c>
      <c r="D140" s="46">
        <f>Order!L142</f>
        <v>5</v>
      </c>
      <c r="E140" s="49" t="str">
        <f>Order!E142</f>
        <v>97-557-XCB2006018; 97-557-XCB2006019; 97-557-XCB2006020</v>
      </c>
      <c r="F140" s="50" t="str">
        <f>Order!O142</f>
        <v>Place of Birth (33), Period of Immigration (9), Sex (3) and Age Groups (10) for the Immigrant Population</v>
      </c>
      <c r="G140" s="48">
        <v>1</v>
      </c>
      <c r="H140" s="48"/>
    </row>
    <row r="141" spans="1:8" ht="45.75" customHeight="1" x14ac:dyDescent="0.2">
      <c r="A141" s="46">
        <f>Order!B143</f>
        <v>5</v>
      </c>
      <c r="B141" s="47" t="str">
        <f>Order!C143</f>
        <v>TBT</v>
      </c>
      <c r="C141" s="48">
        <f>Order!A143</f>
        <v>138</v>
      </c>
      <c r="D141" s="46">
        <f>Order!L143</f>
        <v>5</v>
      </c>
      <c r="E141" s="49" t="str">
        <f>Order!E143</f>
        <v>97-558-XCB2006022</v>
      </c>
      <c r="F141" s="50" t="str">
        <f>Order!O143</f>
        <v>Aboriginal Identity (8), Condition of Dwelling (4), Number of Persons per Room (5), Age Groups (7), Sex (3) and Area of Residence (6) for the Population in Private Households</v>
      </c>
      <c r="G141" s="48">
        <v>1</v>
      </c>
      <c r="H141" s="48"/>
    </row>
    <row r="142" spans="1:8" ht="45.75" customHeight="1" x14ac:dyDescent="0.2">
      <c r="A142" s="46">
        <f>Order!B144</f>
        <v>5</v>
      </c>
      <c r="B142" s="47" t="str">
        <f>Order!C144</f>
        <v>TBT</v>
      </c>
      <c r="C142" s="48">
        <f>Order!A144</f>
        <v>139</v>
      </c>
      <c r="D142" s="46">
        <f>Order!L144</f>
        <v>4</v>
      </c>
      <c r="E142" s="49" t="str">
        <f>Order!E144</f>
        <v>97-559-XCB2006016</v>
      </c>
      <c r="F142" s="50" t="str">
        <f>Order!O144</f>
        <v>Labour Force Activity (8), Presence of Children by Age Groups (11), Number of Children (5), Age Groups (9), Marital Status (7) and Sex (3) for the Population 15 Years and Over Living in Private Households</v>
      </c>
      <c r="G142" s="48">
        <v>1</v>
      </c>
      <c r="H142" s="48"/>
    </row>
    <row r="143" spans="1:8" ht="45.75" customHeight="1" x14ac:dyDescent="0.2">
      <c r="A143" s="46">
        <f>Order!B145</f>
        <v>5</v>
      </c>
      <c r="B143" s="47" t="str">
        <f>Order!C145</f>
        <v>TBT</v>
      </c>
      <c r="C143" s="48">
        <f>Order!A145</f>
        <v>140</v>
      </c>
      <c r="D143" s="46">
        <f>Order!L145</f>
        <v>0</v>
      </c>
      <c r="E143" s="49" t="str">
        <f>Order!E145</f>
        <v>97-559-XCB2006019</v>
      </c>
      <c r="F143" s="50" t="str">
        <f>Order!O145</f>
        <v>Labour Force Activity (8), Highest Certificate, Diploma or Degree (14), Aboriginal Identity (8), Age Groups (12A) and Sex (3) for the Population 15 Years and Over</v>
      </c>
      <c r="G143" s="48">
        <v>0</v>
      </c>
      <c r="H143" s="48"/>
    </row>
    <row r="144" spans="1:8" ht="45.75" customHeight="1" x14ac:dyDescent="0.2">
      <c r="A144" s="46">
        <f>Order!B146</f>
        <v>5</v>
      </c>
      <c r="B144" s="47" t="str">
        <f>Order!C146</f>
        <v>TBT</v>
      </c>
      <c r="C144" s="48">
        <f>Order!A146</f>
        <v>141</v>
      </c>
      <c r="D144" s="46">
        <f>Order!L146</f>
        <v>0</v>
      </c>
      <c r="E144" s="49" t="str">
        <f>Order!E146</f>
        <v>97-559-XCB2006023</v>
      </c>
      <c r="F144" s="50" t="str">
        <f>Order!O146</f>
        <v>Industry - North American Industry Classification for Statistics 2006 (60), Class of Worker (6) and Sex (3) for the Labour Force 15 Years and Over</v>
      </c>
      <c r="G144" s="48">
        <v>0</v>
      </c>
      <c r="H144" s="48"/>
    </row>
    <row r="145" spans="1:8" ht="45.75" customHeight="1" x14ac:dyDescent="0.2">
      <c r="A145" s="46">
        <f>Order!B147</f>
        <v>5</v>
      </c>
      <c r="B145" s="47" t="str">
        <f>Order!C147</f>
        <v>TBT</v>
      </c>
      <c r="C145" s="48">
        <f>Order!A147</f>
        <v>142</v>
      </c>
      <c r="D145" s="46">
        <f>Order!L147</f>
        <v>4</v>
      </c>
      <c r="E145" s="49" t="str">
        <f>Order!E147</f>
        <v>97-560-XCB2006016</v>
      </c>
      <c r="F145" s="50" t="str">
        <f>Order!O147</f>
        <v>Highest Certificate, Diploma or Degree (14), Location of Study (5), Major Field of Study - Classification of Instructional Programs, 2000 (14), Age Groups (10A) and Sex (3) for the Population 15 Years and Over</v>
      </c>
      <c r="G145" s="48">
        <v>1</v>
      </c>
      <c r="H145" s="48"/>
    </row>
    <row r="146" spans="1:8" ht="45.75" customHeight="1" x14ac:dyDescent="0.2">
      <c r="A146" s="46">
        <f>Order!B148</f>
        <v>5</v>
      </c>
      <c r="B146" s="47" t="str">
        <f>Order!C148</f>
        <v>TBT</v>
      </c>
      <c r="C146" s="48">
        <f>Order!A148</f>
        <v>143</v>
      </c>
      <c r="D146" s="46">
        <f>Order!L148</f>
        <v>3</v>
      </c>
      <c r="E146" s="49" t="str">
        <f>Order!E148</f>
        <v>97-560-XCB2006024</v>
      </c>
      <c r="F146" s="50" t="str">
        <f>Order!O148</f>
        <v>Labour Force Activity (8), Highest Certificate, Diploma or Degree (14), Location of Study (29), Major Field of Study - Classification of Instructional Programs, 2000 (14), Age Groups (10A) and Sex (3) for the Population 15 Years and Over</v>
      </c>
      <c r="G146" s="48">
        <v>0</v>
      </c>
      <c r="H146" s="48"/>
    </row>
    <row r="147" spans="1:8" ht="45.75" customHeight="1" x14ac:dyDescent="0.2">
      <c r="A147" s="46">
        <f>Order!B149</f>
        <v>5</v>
      </c>
      <c r="B147" s="47" t="str">
        <f>Order!C149</f>
        <v>TBT</v>
      </c>
      <c r="C147" s="48">
        <f>Order!A149</f>
        <v>144</v>
      </c>
      <c r="D147" s="46">
        <f>Order!L149</f>
        <v>0</v>
      </c>
      <c r="E147" s="49" t="str">
        <f>Order!E149</f>
        <v>97-560-XCB2006025</v>
      </c>
      <c r="F147" s="50" t="str">
        <f>Order!O149</f>
        <v>Immigrant Status and Period of Immigration (9), Labour Force Activity (8), Highest Certificate, Diploma or Degree (7), Location of Study (16), Age Groups (9) and Sex (3) for the Population 15 Years and Over</v>
      </c>
      <c r="G147" s="48">
        <v>0</v>
      </c>
      <c r="H147" s="48"/>
    </row>
    <row r="148" spans="1:8" ht="45.75" customHeight="1" x14ac:dyDescent="0.2">
      <c r="A148" s="46">
        <f>Order!B150</f>
        <v>5</v>
      </c>
      <c r="B148" s="47" t="str">
        <f>Order!C150</f>
        <v>TBT</v>
      </c>
      <c r="C148" s="48">
        <f>Order!A150</f>
        <v>145</v>
      </c>
      <c r="D148" s="46">
        <f>Order!L150</f>
        <v>5</v>
      </c>
      <c r="E148" s="49" t="str">
        <f>Order!E150</f>
        <v>97-560-XCB2006026</v>
      </c>
      <c r="F148" s="50" t="str">
        <f>Order!O150</f>
        <v>Immigrant Status and Period of Immigration (9), Work Activity in 2005 (14), Highest Certificate, Diploma or Degree (7), Age Groups (9) and Sex (3) for the Population 15 Years and Over</v>
      </c>
      <c r="G148" s="48">
        <v>1</v>
      </c>
      <c r="H148" s="48"/>
    </row>
    <row r="149" spans="1:8" ht="45.75" customHeight="1" x14ac:dyDescent="0.2">
      <c r="A149" s="46">
        <f>Order!B151</f>
        <v>5</v>
      </c>
      <c r="B149" s="47" t="str">
        <f>Order!C151</f>
        <v>TBT</v>
      </c>
      <c r="C149" s="48">
        <f>Order!A151</f>
        <v>146</v>
      </c>
      <c r="D149" s="46">
        <f>Order!L151</f>
        <v>4</v>
      </c>
      <c r="E149" s="49" t="str">
        <f>Order!E151</f>
        <v>97-562-XCB2006009</v>
      </c>
      <c r="F149" s="50" t="str">
        <f>Order!O151</f>
        <v>Visible Minority Groups (15), Age Groups (10) and Sex (3) for the Population</v>
      </c>
      <c r="G149" s="48">
        <v>1</v>
      </c>
      <c r="H149" s="48"/>
    </row>
    <row r="150" spans="1:8" ht="45.75" customHeight="1" x14ac:dyDescent="0.2">
      <c r="A150" s="46">
        <f>Order!B152</f>
        <v>5</v>
      </c>
      <c r="B150" s="47" t="str">
        <f>Order!C152</f>
        <v>TBT</v>
      </c>
      <c r="C150" s="48">
        <f>Order!A152</f>
        <v>147</v>
      </c>
      <c r="D150" s="46">
        <f>Order!L152</f>
        <v>0</v>
      </c>
      <c r="E150" s="49" t="str">
        <f>Order!E152</f>
        <v>97-562-XCB2006011; 97-562-XCB2006016</v>
      </c>
      <c r="F150" s="50" t="str">
        <f>Order!O152</f>
        <v>Visible Minority Groups (15), Immigrant Status and Period of Immigration (9), Age Groups (10) and Sex (3) for the Population</v>
      </c>
      <c r="G150" s="48">
        <v>0</v>
      </c>
      <c r="H150" s="48"/>
    </row>
    <row r="151" spans="1:8" ht="45.75" customHeight="1" x14ac:dyDescent="0.2">
      <c r="A151" s="46">
        <f>Order!B153</f>
        <v>5</v>
      </c>
      <c r="B151" s="47" t="str">
        <f>Order!C153</f>
        <v>TBT</v>
      </c>
      <c r="C151" s="48">
        <f>Order!A153</f>
        <v>148</v>
      </c>
      <c r="D151" s="46">
        <f>Order!L153</f>
        <v>4</v>
      </c>
      <c r="E151" s="49" t="str">
        <f>Order!E153</f>
        <v>97-562-XCB2006013</v>
      </c>
      <c r="F151" s="50" t="str">
        <f>Order!O153</f>
        <v>Labour Force Activity (8), Visible Minority Groups (14), Immigrant Status and Period of Immigration (9A), Age Groups (9) and Sex (3) for the Population 15 Years and Over</v>
      </c>
      <c r="G151" s="48">
        <v>1</v>
      </c>
      <c r="H151" s="48"/>
    </row>
    <row r="152" spans="1:8" ht="45.75" customHeight="1" x14ac:dyDescent="0.2">
      <c r="A152" s="46">
        <f>Order!B154</f>
        <v>5</v>
      </c>
      <c r="B152" s="47" t="str">
        <f>Order!C154</f>
        <v>TBT</v>
      </c>
      <c r="C152" s="48">
        <f>Order!A154</f>
        <v>149</v>
      </c>
      <c r="D152" s="46">
        <f>Order!L154</f>
        <v>4</v>
      </c>
      <c r="E152" s="49" t="str">
        <f>Order!E154</f>
        <v>97-562-XCB2006014</v>
      </c>
      <c r="F152" s="50" t="str">
        <f>Order!O154</f>
        <v>Work Activity in 2005 (14), Visible Minority Groups (15), Immigrant Status and Period of Immigration (9), Highest Certificate, Diploma or Degree (7), Age Groups (9) and Sex (3) for the Population 15 Years and Over</v>
      </c>
      <c r="G152" s="48">
        <v>1</v>
      </c>
      <c r="H152" s="48"/>
    </row>
    <row r="153" spans="1:8" ht="45.75" customHeight="1" x14ac:dyDescent="0.2">
      <c r="A153" s="46">
        <f>Order!B155</f>
        <v>5</v>
      </c>
      <c r="B153" s="47" t="str">
        <f>Order!C155</f>
        <v>TBT</v>
      </c>
      <c r="C153" s="48">
        <f>Order!A155</f>
        <v>150</v>
      </c>
      <c r="D153" s="46">
        <f>Order!L155</f>
        <v>0</v>
      </c>
      <c r="E153" s="49" t="str">
        <f>Order!E155</f>
        <v>97-563-XCB2006005</v>
      </c>
      <c r="F153" s="50" t="str">
        <f>Order!O155</f>
        <v>Total Income Groups (23) in Constant (2005) Dollars, Age Groups (7A), Highest Certificate, Diploma or Degree (5) and Sex (3) for the Population 15 Years and Over</v>
      </c>
      <c r="G153" s="48">
        <v>0</v>
      </c>
      <c r="H153" s="48"/>
    </row>
    <row r="154" spans="1:8" ht="45.75" customHeight="1" x14ac:dyDescent="0.2">
      <c r="A154" s="46">
        <f>Order!B156</f>
        <v>5</v>
      </c>
      <c r="B154" s="47" t="str">
        <f>Order!C156</f>
        <v>TBT</v>
      </c>
      <c r="C154" s="48">
        <f>Order!A156</f>
        <v>151</v>
      </c>
      <c r="D154" s="46">
        <f>Order!L156</f>
        <v>5</v>
      </c>
      <c r="E154" s="49" t="str">
        <f>Order!E156</f>
        <v>97-563-XCB2006023</v>
      </c>
      <c r="F154" s="50" t="str">
        <f>Order!O156</f>
        <v>Family Income Groups (22) in Constant (2005) Dollars and Economic Family Structure (14) for the Economic Families in Private Households</v>
      </c>
      <c r="G154" s="48">
        <v>1</v>
      </c>
      <c r="H154" s="48"/>
    </row>
    <row r="155" spans="1:8" ht="45.75" customHeight="1" x14ac:dyDescent="0.2">
      <c r="A155" s="46">
        <f>Order!B157</f>
        <v>5</v>
      </c>
      <c r="B155" s="47" t="str">
        <f>Order!C157</f>
        <v>TBT</v>
      </c>
      <c r="C155" s="48">
        <f>Order!A157</f>
        <v>152</v>
      </c>
      <c r="D155" s="46">
        <f>Order!L157</f>
        <v>5</v>
      </c>
      <c r="E155" s="49" t="str">
        <f>Order!E157</f>
        <v>97-563-XCB2006028</v>
      </c>
      <c r="F155" s="50" t="str">
        <f>Order!O157</f>
        <v>Income Status Before Tax and Income Status After Tax (8), Economic Family Structure and Presence of Children for the Economic Families; Sex, Household Living Arrangements and Age Groups for the Persons 15 Years and Over not in Economic Families; and Sex and Age Groups for the Persons in Private Households (88)</v>
      </c>
      <c r="G155" s="48">
        <v>1</v>
      </c>
      <c r="H155" s="48"/>
    </row>
    <row r="156" spans="1:8" ht="45.75" customHeight="1" x14ac:dyDescent="0.2">
      <c r="A156" s="46">
        <f>Order!B158</f>
        <v>5</v>
      </c>
      <c r="B156" s="47" t="str">
        <f>Order!C158</f>
        <v>TBT</v>
      </c>
      <c r="C156" s="48">
        <f>Order!A158</f>
        <v>153</v>
      </c>
      <c r="D156" s="46">
        <f>Order!L158</f>
        <v>2</v>
      </c>
      <c r="E156" s="49" t="str">
        <f>Order!E158</f>
        <v>97-561-XCB2006008</v>
      </c>
      <c r="F156" s="50" t="str">
        <f>Order!O158</f>
        <v>Commuting Flow: Industry - North American Industry Classification System 2002 (21) and Sex (3) for the Employed Labour Force 15 Years and Over, for Place of Work (CSD) and Place of Residence (CT)</v>
      </c>
      <c r="G156" s="48">
        <v>0</v>
      </c>
      <c r="H156" s="48"/>
    </row>
    <row r="157" spans="1:8" ht="45.75" customHeight="1" x14ac:dyDescent="0.2">
      <c r="A157" s="46">
        <f>Order!B159</f>
        <v>5</v>
      </c>
      <c r="B157" s="47" t="str">
        <f>Order!C159</f>
        <v>TBT</v>
      </c>
      <c r="C157" s="48">
        <f>Order!A159</f>
        <v>154</v>
      </c>
      <c r="D157" s="46">
        <f>Order!L159</f>
        <v>2</v>
      </c>
      <c r="E157" s="49" t="str">
        <f>Order!E159</f>
        <v>97-561-XCB2006009</v>
      </c>
      <c r="F157" s="50" t="str">
        <f>Order!O159</f>
        <v>Commuting Flow: Mode of Transportation (9) and Sex (3) for the Employed Labour Force 15 Years and Over Having a Usual Place of Work, for Place of Work (CSD) and Place of Residence (CT)</v>
      </c>
      <c r="G157" s="48">
        <v>0</v>
      </c>
      <c r="H157" s="48"/>
    </row>
    <row r="158" spans="1:8" ht="45.75" customHeight="1" x14ac:dyDescent="0.2">
      <c r="A158" s="46">
        <f>Order!B160</f>
        <v>6</v>
      </c>
      <c r="B158" s="47" t="str">
        <f>Order!C160</f>
        <v>TBT</v>
      </c>
      <c r="C158" s="48">
        <f>Order!A160</f>
        <v>155</v>
      </c>
      <c r="D158" s="46">
        <f>Order!L160</f>
        <v>0</v>
      </c>
      <c r="E158" s="49" t="str">
        <f>Order!E160</f>
        <v>BC_PoW_T1</v>
      </c>
      <c r="F158" s="50" t="str">
        <f>Order!O160</f>
        <v>Place of Work Status (3), Industry - North American Industry Classification System (21), Work Activity (4) for Employed Labour Force 15 Years and Over Having a Usual Place of Work or Working at Home</v>
      </c>
      <c r="G158" s="48">
        <v>0</v>
      </c>
      <c r="H158" s="48"/>
    </row>
    <row r="159" spans="1:8" ht="45.75" customHeight="1" x14ac:dyDescent="0.2">
      <c r="A159" s="46">
        <f>Order!B161</f>
        <v>6</v>
      </c>
      <c r="B159" s="47" t="str">
        <f>Order!C161</f>
        <v>TBT</v>
      </c>
      <c r="C159" s="48">
        <f>Order!A161</f>
        <v>156</v>
      </c>
      <c r="D159" s="46">
        <f>Order!L161</f>
        <v>0</v>
      </c>
      <c r="E159" s="49" t="str">
        <f>Order!E161</f>
        <v>BC_PoW_T2</v>
      </c>
      <c r="F159" s="50" t="str">
        <f>Order!O161</f>
        <v>Place of Work Status (3), Occupation - National Occupational Classification for Statistics 2006 (11), Work Activity (4) for Employed Labour Force 15 Years and Over Having a Usual Place of Work or Working at Home</v>
      </c>
      <c r="G159" s="48">
        <v>0</v>
      </c>
      <c r="H159" s="48"/>
    </row>
    <row r="160" spans="1:8" ht="45.75" customHeight="1" x14ac:dyDescent="0.2">
      <c r="A160" s="46">
        <f>Order!B162</f>
        <v>6</v>
      </c>
      <c r="B160" s="47" t="str">
        <f>Order!C162</f>
        <v>TBT</v>
      </c>
      <c r="C160" s="48">
        <f>Order!A162</f>
        <v>157</v>
      </c>
      <c r="D160" s="46">
        <f>Order!L162</f>
        <v>1</v>
      </c>
      <c r="E160" s="49" t="str">
        <f>Order!E162</f>
        <v>BC_PoW_T3</v>
      </c>
      <c r="F160" s="50" t="str">
        <f>Order!O162</f>
        <v>Place of Work Status (5), Age Groups (9), Sex (3) for Employed Labour Force 15 Years and Over</v>
      </c>
      <c r="G160" s="48">
        <v>0</v>
      </c>
      <c r="H160" s="48"/>
    </row>
    <row r="161" spans="1:8" ht="45.75" customHeight="1" x14ac:dyDescent="0.2">
      <c r="A161" s="46">
        <f>Order!B163</f>
        <v>6</v>
      </c>
      <c r="B161" s="47" t="str">
        <f>Order!C163</f>
        <v>TBT</v>
      </c>
      <c r="C161" s="48">
        <f>Order!A163</f>
        <v>158</v>
      </c>
      <c r="D161" s="46">
        <f>Order!L163</f>
        <v>1</v>
      </c>
      <c r="E161" s="49" t="str">
        <f>Order!E163</f>
        <v>BC_PoW_T6</v>
      </c>
      <c r="F161" s="50" t="str">
        <f>Order!O163</f>
        <v>Mode of Transportation (9), Age Groups (9), Sex (3) for Employed Labour Force 15 Years and Over Having a Usual Place of Work or No Fixed Workplace Address</v>
      </c>
      <c r="G161" s="48">
        <v>0</v>
      </c>
      <c r="H161" s="48"/>
    </row>
    <row r="162" spans="1:8" ht="45.75" customHeight="1" x14ac:dyDescent="0.2">
      <c r="A162" s="46">
        <f>Order!B164</f>
        <v>6</v>
      </c>
      <c r="B162" s="47" t="str">
        <f>Order!C164</f>
        <v>TBT</v>
      </c>
      <c r="C162" s="48">
        <f>Order!A164</f>
        <v>159</v>
      </c>
      <c r="D162" s="46">
        <f>Order!L164</f>
        <v>0</v>
      </c>
      <c r="E162" s="49" t="str">
        <f>Order!E164</f>
        <v>BC_PoW_T8</v>
      </c>
      <c r="F162" s="50" t="str">
        <f>Order!O164</f>
        <v>Place of Work Status (7), Industry - North American Industry Classification System (21), Work Activity (4) for Employed Labour Force 15 Years and Over</v>
      </c>
      <c r="G162" s="48">
        <v>0</v>
      </c>
      <c r="H162" s="48"/>
    </row>
    <row r="163" spans="1:8" ht="45.75" customHeight="1" x14ac:dyDescent="0.2">
      <c r="A163" s="46">
        <f>Order!B165</f>
        <v>6</v>
      </c>
      <c r="B163" s="47" t="str">
        <f>Order!C165</f>
        <v>TBT</v>
      </c>
      <c r="C163" s="48">
        <f>Order!A165</f>
        <v>160</v>
      </c>
      <c r="D163" s="46">
        <f>Order!L165</f>
        <v>0</v>
      </c>
      <c r="E163" s="49" t="str">
        <f>Order!E165</f>
        <v>BC_PoW_T9</v>
      </c>
      <c r="F163" s="50" t="str">
        <f>Order!O165</f>
        <v>Place of Work Status (3), Industry - North American Industry Classification System (21), Work Activity (4) for Employed Labour Force 15 Years and Over Having a Usual Place of Work or Working at Home</v>
      </c>
      <c r="G163" s="48">
        <v>0</v>
      </c>
      <c r="H163" s="48"/>
    </row>
    <row r="164" spans="1:8" ht="45.75" customHeight="1" x14ac:dyDescent="0.2">
      <c r="A164" s="46">
        <f>Order!B166</f>
        <v>6</v>
      </c>
      <c r="B164" s="47" t="str">
        <f>Order!C166</f>
        <v>TBT</v>
      </c>
      <c r="C164" s="48">
        <f>Order!A166</f>
        <v>161</v>
      </c>
      <c r="D164" s="46">
        <f>Order!L166</f>
        <v>3</v>
      </c>
      <c r="E164" s="49" t="str">
        <f>Order!E166</f>
        <v>BC_PoW_T10</v>
      </c>
      <c r="F164" s="50" t="str">
        <f>Order!O166</f>
        <v>Age Groups (15), Sex (3), Structural Type of Dwelling (10), Tenure (4) for Primary Household Maintainer in Private Households</v>
      </c>
      <c r="G164" s="48">
        <v>0</v>
      </c>
      <c r="H164" s="48"/>
    </row>
    <row r="165" spans="1:8" ht="45.75" customHeight="1" x14ac:dyDescent="0.2">
      <c r="A165" s="46">
        <f>Order!B167</f>
        <v>6</v>
      </c>
      <c r="B165" s="47" t="str">
        <f>Order!C167</f>
        <v>TBT</v>
      </c>
      <c r="C165" s="48">
        <f>Order!A167</f>
        <v>162</v>
      </c>
      <c r="D165" s="46">
        <f>Order!L167</f>
        <v>1</v>
      </c>
      <c r="E165" s="49" t="str">
        <f>Order!E167</f>
        <v>BC_PoW_T11</v>
      </c>
      <c r="F165" s="50" t="str">
        <f>Order!O167</f>
        <v>Labour Force Activity (4), Age Groups (15), Sex (3) for Population 15 Years and Over</v>
      </c>
      <c r="G165" s="48">
        <v>0</v>
      </c>
      <c r="H165" s="48"/>
    </row>
    <row r="166" spans="1:8" ht="45.75" customHeight="1" x14ac:dyDescent="0.2">
      <c r="A166" s="46">
        <f>Order!B168</f>
        <v>6</v>
      </c>
      <c r="B166" s="47" t="str">
        <f>Order!C168</f>
        <v>TBT</v>
      </c>
      <c r="C166" s="48">
        <f>Order!A168</f>
        <v>163</v>
      </c>
      <c r="D166" s="46">
        <f>Order!L168</f>
        <v>0</v>
      </c>
      <c r="E166" s="49" t="str">
        <f>Order!E168</f>
        <v>BC_PoW_T12</v>
      </c>
      <c r="F166" s="50" t="str">
        <f>Order!O168</f>
        <v>Place of Work Status (3), Industry - North American Industry Classification System (21), Work Activity (4) for Employed Labour Force 15 Years and Over Having a Usual Place of Work or Working at Home</v>
      </c>
      <c r="G166" s="48">
        <v>0</v>
      </c>
      <c r="H166" s="48"/>
    </row>
    <row r="167" spans="1:8" ht="45.75" customHeight="1" x14ac:dyDescent="0.2">
      <c r="A167" s="46">
        <f>Order!B169</f>
        <v>6</v>
      </c>
      <c r="B167" s="47" t="str">
        <f>Order!C169</f>
        <v>TBT</v>
      </c>
      <c r="C167" s="48">
        <f>Order!A169</f>
        <v>164</v>
      </c>
      <c r="D167" s="46">
        <f>Order!L169</f>
        <v>0</v>
      </c>
      <c r="E167" s="49" t="str">
        <f>Order!E169</f>
        <v>BC_PoW_T13</v>
      </c>
      <c r="F167" s="50" t="str">
        <f>Order!O169</f>
        <v>Place of Work Status (3), Occupation - National Occupational Classification for Statistics 2006 (11), Work Activity (4) for Employed Labour Force 15 Years and Over Having a Usual Place of Work or Working at Home</v>
      </c>
      <c r="G167" s="48">
        <v>0</v>
      </c>
      <c r="H167" s="48"/>
    </row>
    <row r="168" spans="1:8" ht="45.75" customHeight="1" x14ac:dyDescent="0.2">
      <c r="A168" s="46">
        <f>Order!B170</f>
        <v>6</v>
      </c>
      <c r="B168" s="47" t="str">
        <f>Order!C170</f>
        <v>TBT</v>
      </c>
      <c r="C168" s="48">
        <f>Order!A170</f>
        <v>165</v>
      </c>
      <c r="D168" s="46">
        <f>Order!L170</f>
        <v>2</v>
      </c>
      <c r="E168" s="49" t="str">
        <f>Order!E170</f>
        <v>BC_PoW_T14</v>
      </c>
      <c r="F168" s="50" t="str">
        <f>Order!O170</f>
        <v>Place of Work Status (3), Total Employment Income Groups (14) for Employed Labour Force 15 Years and Over Having a Usual Place of Work or Working at Home</v>
      </c>
      <c r="G168" s="48">
        <v>0</v>
      </c>
      <c r="H168" s="48"/>
    </row>
    <row r="169" spans="1:8" ht="45.75" customHeight="1" x14ac:dyDescent="0.2">
      <c r="A169" s="46">
        <f>Order!B171</f>
        <v>6</v>
      </c>
      <c r="B169" s="47" t="str">
        <f>Order!C171</f>
        <v>TBT</v>
      </c>
      <c r="C169" s="48">
        <f>Order!A171</f>
        <v>166</v>
      </c>
      <c r="D169" s="46">
        <f>Order!L171</f>
        <v>2</v>
      </c>
      <c r="E169" s="49" t="str">
        <f>Order!E171</f>
        <v>BC_PoW_T15</v>
      </c>
      <c r="F169" s="50" t="str">
        <f>Order!O171</f>
        <v>Place of Work Status (3), Total Income Groups (14) for Employed Labour Force 15 Years and Over Having a Usual Place of Work or Working at Home</v>
      </c>
      <c r="G169" s="48">
        <v>0</v>
      </c>
      <c r="H169" s="48"/>
    </row>
    <row r="170" spans="1:8" ht="45.75" customHeight="1" x14ac:dyDescent="0.2">
      <c r="A170" s="46">
        <f>Order!B172</f>
        <v>6</v>
      </c>
      <c r="B170" s="47" t="str">
        <f>Order!C172</f>
        <v>TBT</v>
      </c>
      <c r="C170" s="48">
        <f>Order!A172</f>
        <v>167</v>
      </c>
      <c r="D170" s="46">
        <f>Order!L172</f>
        <v>1</v>
      </c>
      <c r="E170" s="49" t="str">
        <f>Order!E172</f>
        <v>BC_PoW_T16</v>
      </c>
      <c r="F170" s="50" t="str">
        <f>Order!O172</f>
        <v>Place of Work Status (3), Age Groups (15), Sex (3) for Employed Labour Force 15 Years and Over Having a Usual Place of Work or Working at Home</v>
      </c>
      <c r="G170" s="48">
        <v>0</v>
      </c>
      <c r="H170" s="48"/>
    </row>
    <row r="171" spans="1:8" ht="45.75" customHeight="1" x14ac:dyDescent="0.2">
      <c r="A171" s="46">
        <f>Order!B173</f>
        <v>6</v>
      </c>
      <c r="B171" s="47" t="str">
        <f>Order!C173</f>
        <v>TBT</v>
      </c>
      <c r="C171" s="48">
        <f>Order!A173</f>
        <v>168</v>
      </c>
      <c r="D171" s="46">
        <f>Order!L173</f>
        <v>1</v>
      </c>
      <c r="E171" s="49" t="str">
        <f>Order!E173</f>
        <v>BC_PoW_T17</v>
      </c>
      <c r="F171" s="50" t="str">
        <f>Order!O173</f>
        <v>Place of Work Status (3), Home Language (17) for Employed Labour Force 15 Years and Over Having a Usual Place of Work or Working at Home</v>
      </c>
      <c r="G171" s="48">
        <v>0</v>
      </c>
      <c r="H171" s="48"/>
    </row>
    <row r="172" spans="1:8" ht="45.75" customHeight="1" x14ac:dyDescent="0.2">
      <c r="A172" s="46">
        <f>Order!B174</f>
        <v>6</v>
      </c>
      <c r="B172" s="47" t="str">
        <f>Order!C174</f>
        <v>TBT</v>
      </c>
      <c r="C172" s="48">
        <f>Order!A174</f>
        <v>169</v>
      </c>
      <c r="D172" s="46">
        <f>Order!L174</f>
        <v>0</v>
      </c>
      <c r="E172" s="49" t="str">
        <f>Order!E174</f>
        <v>BC_PoW_T18</v>
      </c>
      <c r="F172" s="50" t="str">
        <f>Order!O174</f>
        <v>Place of Work Status (5) for Employed Labour Force 15 Years and Over Having a Usual Place of Work or Working at Home</v>
      </c>
      <c r="G172" s="48">
        <v>0</v>
      </c>
      <c r="H172" s="48"/>
    </row>
    <row r="173" spans="1:8" ht="45.75" customHeight="1" x14ac:dyDescent="0.2">
      <c r="A173" s="46">
        <f>Order!B175</f>
        <v>6</v>
      </c>
      <c r="B173" s="47" t="str">
        <f>Order!C175</f>
        <v>TBT</v>
      </c>
      <c r="C173" s="48">
        <f>Order!A175</f>
        <v>170</v>
      </c>
      <c r="D173" s="46">
        <f>Order!L175</f>
        <v>1</v>
      </c>
      <c r="E173" s="49" t="str">
        <f>Order!E175</f>
        <v>BC_PoW_T19</v>
      </c>
      <c r="F173" s="50" t="str">
        <f>Order!O175</f>
        <v>Mode of Transportation (9), Age Groups (15), Sex (3) for Employed Labour Force 15 Years and Over Having a Usual Place of Work</v>
      </c>
      <c r="G173" s="48">
        <v>0</v>
      </c>
      <c r="H173" s="48"/>
    </row>
    <row r="174" spans="1:8" ht="45.75" customHeight="1" x14ac:dyDescent="0.2">
      <c r="A174" s="46">
        <f>Order!B176</f>
        <v>6</v>
      </c>
      <c r="B174" s="47" t="str">
        <f>Order!C176</f>
        <v>TBT</v>
      </c>
      <c r="C174" s="48">
        <f>Order!A176</f>
        <v>171</v>
      </c>
      <c r="D174" s="46">
        <f>Order!L176</f>
        <v>0</v>
      </c>
      <c r="E174" s="49" t="str">
        <f>Order!E176</f>
        <v>BC_PoW_T20</v>
      </c>
      <c r="F174" s="50" t="str">
        <f>Order!O176</f>
        <v>Place of Work Status (3),Highest certificate, diploma or degree (14), Sex (3) for Employed Labour Force 15 Years and Over</v>
      </c>
      <c r="G174" s="48">
        <v>0</v>
      </c>
      <c r="H174" s="48"/>
    </row>
    <row r="175" spans="1:8" ht="45.75" customHeight="1" x14ac:dyDescent="0.2">
      <c r="A175" s="46">
        <f>Order!B177</f>
        <v>6</v>
      </c>
      <c r="B175" s="47" t="str">
        <f>Order!C177</f>
        <v>TBT</v>
      </c>
      <c r="C175" s="48">
        <f>Order!A177</f>
        <v>172</v>
      </c>
      <c r="D175" s="46">
        <f>Order!L177</f>
        <v>0</v>
      </c>
      <c r="E175" s="49" t="str">
        <f>Order!E177</f>
        <v>BC_PoW_T21</v>
      </c>
      <c r="F175" s="50" t="str">
        <f>Order!O177</f>
        <v>Place of Work Status (7), Industry - North American Industry Classification System (21), Work Activity (4) for Employed Labour Force 15 Years and Over</v>
      </c>
      <c r="G175" s="48">
        <v>0</v>
      </c>
      <c r="H175" s="48"/>
    </row>
    <row r="176" spans="1:8" ht="45.75" customHeight="1" x14ac:dyDescent="0.2">
      <c r="A176" s="46">
        <f>Order!B178</f>
        <v>6</v>
      </c>
      <c r="B176" s="47" t="str">
        <f>Order!C178</f>
        <v>TBT</v>
      </c>
      <c r="C176" s="48">
        <f>Order!A178</f>
        <v>173</v>
      </c>
      <c r="D176" s="46">
        <f>Order!L178</f>
        <v>1</v>
      </c>
      <c r="E176" s="49" t="str">
        <f>Order!E178</f>
        <v>BC_PoW_T22</v>
      </c>
      <c r="F176" s="50" t="str">
        <f>Order!O178</f>
        <v>Place of Work Status (3), Work Activity (4), Age (20), Sex (3) for Employed Labour Force 15 Years and Over</v>
      </c>
      <c r="G176" s="48">
        <v>0</v>
      </c>
      <c r="H176" s="48"/>
    </row>
    <row r="177" spans="1:8" ht="45.75" customHeight="1" x14ac:dyDescent="0.2">
      <c r="A177" s="46">
        <f>Order!B179</f>
        <v>6</v>
      </c>
      <c r="B177" s="47" t="str">
        <f>Order!C179</f>
        <v>TBT</v>
      </c>
      <c r="C177" s="48">
        <f>Order!A179</f>
        <v>174</v>
      </c>
      <c r="D177" s="46">
        <f>Order!L179</f>
        <v>0</v>
      </c>
      <c r="E177" s="49" t="str">
        <f>Order!E179</f>
        <v>BC_PoW_T23</v>
      </c>
      <c r="F177" s="50" t="str">
        <f>Order!O179</f>
        <v>Place of Work Status (7), Occupation - National Occupational Classification for Statistics (11), Work Activity (4) for Employed Labour Force 15 Years and Over</v>
      </c>
      <c r="G177" s="48">
        <v>0</v>
      </c>
      <c r="H177" s="48"/>
    </row>
    <row r="178" spans="1:8" ht="45.75" customHeight="1" x14ac:dyDescent="0.2">
      <c r="A178" s="46">
        <f>Order!B180</f>
        <v>6</v>
      </c>
      <c r="B178" s="47" t="str">
        <f>Order!C180</f>
        <v>TBT</v>
      </c>
      <c r="C178" s="48">
        <f>Order!A180</f>
        <v>175</v>
      </c>
      <c r="D178" s="46">
        <f>Order!L180</f>
        <v>2</v>
      </c>
      <c r="E178" s="49" t="str">
        <f>Order!E180</f>
        <v>BC_PoW_T24</v>
      </c>
      <c r="F178" s="50" t="str">
        <f>Order!O180</f>
        <v>Place of Work Status (7), Total Employment Income Groups (14) for Employed Labour Force 15 Years and Over</v>
      </c>
      <c r="G178" s="48">
        <v>0</v>
      </c>
      <c r="H178" s="48"/>
    </row>
    <row r="179" spans="1:8" ht="45.75" customHeight="1" x14ac:dyDescent="0.2">
      <c r="A179" s="46">
        <f>Order!B181</f>
        <v>6</v>
      </c>
      <c r="B179" s="47" t="str">
        <f>Order!C181</f>
        <v>TBT</v>
      </c>
      <c r="C179" s="48">
        <f>Order!A181</f>
        <v>176</v>
      </c>
      <c r="D179" s="46">
        <f>Order!L181</f>
        <v>2</v>
      </c>
      <c r="E179" s="49" t="str">
        <f>Order!E181</f>
        <v>BC_PoW_T25</v>
      </c>
      <c r="F179" s="50" t="str">
        <f>Order!O181</f>
        <v>Place of Work Status (7), Total Income Groups (14) for Employed Labour Force 15 Years and Over</v>
      </c>
      <c r="G179" s="48">
        <v>0</v>
      </c>
      <c r="H179" s="48"/>
    </row>
    <row r="180" spans="1:8" ht="45.75" customHeight="1" x14ac:dyDescent="0.2">
      <c r="A180" s="46">
        <f>Order!B182</f>
        <v>6</v>
      </c>
      <c r="B180" s="47" t="str">
        <f>Order!C182</f>
        <v>TBT</v>
      </c>
      <c r="C180" s="48">
        <f>Order!A182</f>
        <v>177</v>
      </c>
      <c r="D180" s="46">
        <f>Order!L182</f>
        <v>1</v>
      </c>
      <c r="E180" s="49" t="str">
        <f>Order!E182</f>
        <v>BC_PoW_T26</v>
      </c>
      <c r="F180" s="50" t="str">
        <f>Order!O182</f>
        <v>Place of Work Status (7), Age Groups (15), Sex (3) for Employed Labour Force 15 Years and Over</v>
      </c>
      <c r="G180" s="48">
        <v>0</v>
      </c>
      <c r="H180" s="48"/>
    </row>
    <row r="181" spans="1:8" ht="45.75" customHeight="1" x14ac:dyDescent="0.2">
      <c r="A181" s="46">
        <f>Order!B183</f>
        <v>6</v>
      </c>
      <c r="B181" s="47" t="str">
        <f>Order!C183</f>
        <v>TBT</v>
      </c>
      <c r="C181" s="48">
        <f>Order!A183</f>
        <v>178</v>
      </c>
      <c r="D181" s="46">
        <f>Order!L183</f>
        <v>1</v>
      </c>
      <c r="E181" s="49" t="str">
        <f>Order!E183</f>
        <v>BC_PoW_T27</v>
      </c>
      <c r="F181" s="50" t="str">
        <f>Order!O183</f>
        <v>Place of Work Status (7), Home Language (17) for Employed Labour Force 15 Years and Over</v>
      </c>
      <c r="G181" s="48">
        <v>0</v>
      </c>
      <c r="H181" s="48"/>
    </row>
    <row r="182" spans="1:8" ht="45.75" customHeight="1" x14ac:dyDescent="0.2">
      <c r="A182" s="46">
        <f>Order!B184</f>
        <v>6</v>
      </c>
      <c r="B182" s="47" t="str">
        <f>Order!C184</f>
        <v>TBT</v>
      </c>
      <c r="C182" s="48">
        <f>Order!A184</f>
        <v>179</v>
      </c>
      <c r="D182" s="46">
        <f>Order!L184</f>
        <v>1</v>
      </c>
      <c r="E182" s="49" t="str">
        <f>Order!E184</f>
        <v>BC_PoW_T28</v>
      </c>
      <c r="F182" s="50" t="str">
        <f>Order!O184</f>
        <v>Place of Work Status (3B), Mode of Transportation (9), Age Groups (15), Sex (3) for Employed Labour Force 15 Years and Over</v>
      </c>
      <c r="G182" s="48">
        <v>0</v>
      </c>
      <c r="H182" s="48"/>
    </row>
    <row r="183" spans="1:8" ht="45.75" customHeight="1" x14ac:dyDescent="0.2">
      <c r="A183" s="46">
        <f>Order!B185</f>
        <v>6</v>
      </c>
      <c r="B183" s="47" t="str">
        <f>Order!C185</f>
        <v>TBT</v>
      </c>
      <c r="C183" s="48">
        <f>Order!A185</f>
        <v>180</v>
      </c>
      <c r="D183" s="46">
        <f>Order!L185</f>
        <v>0</v>
      </c>
      <c r="E183" s="49" t="str">
        <f>Order!E185</f>
        <v>BC_PoW_T29</v>
      </c>
      <c r="F183" s="50" t="str">
        <f>Order!O185</f>
        <v>Place of Work Status (7), Highest certificate, diploma or degree (14), Sex (3) for Employed Labour Force 15 Years and Over</v>
      </c>
      <c r="G183" s="48">
        <v>0</v>
      </c>
      <c r="H183" s="48"/>
    </row>
    <row r="184" spans="1:8" ht="45.75" customHeight="1" x14ac:dyDescent="0.2">
      <c r="A184" s="46">
        <f>Order!B186</f>
        <v>6</v>
      </c>
      <c r="B184" s="47" t="str">
        <f>Order!C186</f>
        <v>TBT</v>
      </c>
      <c r="C184" s="48">
        <f>Order!A186</f>
        <v>181</v>
      </c>
      <c r="D184" s="46">
        <f>Order!L186</f>
        <v>1</v>
      </c>
      <c r="E184" s="49" t="str">
        <f>Order!E186</f>
        <v>BC_PoW_T30</v>
      </c>
      <c r="F184" s="50" t="str">
        <f>Order!O186</f>
        <v>Age (123), Sex (3) for Population</v>
      </c>
      <c r="G184" s="48">
        <v>0</v>
      </c>
      <c r="H184" s="48"/>
    </row>
    <row r="185" spans="1:8" ht="45.75" customHeight="1" x14ac:dyDescent="0.2">
      <c r="A185" s="46">
        <f>Order!B187</f>
        <v>6</v>
      </c>
      <c r="B185" s="47" t="str">
        <f>Order!C187</f>
        <v>TBT</v>
      </c>
      <c r="C185" s="48">
        <f>Order!A187</f>
        <v>182</v>
      </c>
      <c r="D185" s="46">
        <f>Order!L187</f>
        <v>2</v>
      </c>
      <c r="E185" s="49" t="str">
        <f>Order!E187</f>
        <v>BC_PoW_T31</v>
      </c>
      <c r="F185" s="50" t="str">
        <f>Order!O187</f>
        <v>5 Year Age Groups (20), Sex (3) for Institutional Residents</v>
      </c>
      <c r="G185" s="48">
        <v>0</v>
      </c>
      <c r="H185" s="48"/>
    </row>
    <row r="186" spans="1:8" ht="45.75" customHeight="1" x14ac:dyDescent="0.2">
      <c r="A186" s="46">
        <f>Order!B188</f>
        <v>6</v>
      </c>
      <c r="B186" s="47" t="str">
        <f>Order!C188</f>
        <v>TBT</v>
      </c>
      <c r="C186" s="48">
        <f>Order!A188</f>
        <v>183</v>
      </c>
      <c r="D186" s="46">
        <f>Order!L188</f>
        <v>3</v>
      </c>
      <c r="E186" s="49" t="str">
        <f>Order!E188</f>
        <v>BC_PoW_T32</v>
      </c>
      <c r="F186" s="50" t="str">
        <f>Order!O188</f>
        <v>Age Groups (15), Sex (3), Structural Type of Dwelling (10), Tenure (4) for Primary Household Maintainer in Private Households</v>
      </c>
      <c r="G186" s="48">
        <v>0</v>
      </c>
      <c r="H186" s="48"/>
    </row>
    <row r="187" spans="1:8" ht="45.75" customHeight="1" x14ac:dyDescent="0.2">
      <c r="A187" s="46">
        <f>Order!B189</f>
        <v>6</v>
      </c>
      <c r="B187" s="47" t="str">
        <f>Order!C189</f>
        <v>TBT</v>
      </c>
      <c r="C187" s="48">
        <f>Order!A189</f>
        <v>184</v>
      </c>
      <c r="D187" s="46">
        <f>Order!L189</f>
        <v>1</v>
      </c>
      <c r="E187" s="49" t="str">
        <f>Order!E189</f>
        <v>BC_PoW_T33</v>
      </c>
      <c r="F187" s="50" t="str">
        <f>Order!O189</f>
        <v>Labour Force Activity (4), Age Groups (15), Sex (3) for Population 15 Years and Over</v>
      </c>
      <c r="G187" s="48">
        <v>0</v>
      </c>
      <c r="H187" s="48"/>
    </row>
    <row r="188" spans="1:8" ht="45.75" customHeight="1" x14ac:dyDescent="0.2">
      <c r="A188" s="46">
        <f>Order!B190</f>
        <v>6</v>
      </c>
      <c r="B188" s="47" t="str">
        <f>Order!C190</f>
        <v>TBT</v>
      </c>
      <c r="C188" s="48">
        <f>Order!A190</f>
        <v>185</v>
      </c>
      <c r="D188" s="46">
        <f>Order!L190</f>
        <v>0</v>
      </c>
      <c r="E188" s="49" t="str">
        <f>Order!E190</f>
        <v>BC_PoW_T34</v>
      </c>
      <c r="F188" s="50" t="str">
        <f>Order!O190</f>
        <v>Place of Work Status (3), Industry - North American Industry Classification System (21), Work Activity (4) for Employed Labour Force 15 Years and Over Having a Usual Place of Work or Working at Home</v>
      </c>
      <c r="G188" s="48">
        <v>0</v>
      </c>
      <c r="H188" s="48"/>
    </row>
    <row r="189" spans="1:8" ht="45.75" customHeight="1" x14ac:dyDescent="0.2">
      <c r="A189" s="46">
        <f>Order!B191</f>
        <v>6</v>
      </c>
      <c r="B189" s="47" t="str">
        <f>Order!C191</f>
        <v>TBT</v>
      </c>
      <c r="C189" s="48">
        <f>Order!A191</f>
        <v>186</v>
      </c>
      <c r="D189" s="46">
        <f>Order!L191</f>
        <v>0</v>
      </c>
      <c r="E189" s="49" t="str">
        <f>Order!E191</f>
        <v>BC_PoW_T35</v>
      </c>
      <c r="F189" s="50" t="str">
        <f>Order!O191</f>
        <v>Place of Work Status (3), Occupation - National Occupational Classification for Statistics 2006 (11) for Employed Labour Force 15 Years and Over Having a Usual Place of Work or Working at Home</v>
      </c>
      <c r="G189" s="48">
        <v>0</v>
      </c>
      <c r="H189" s="48"/>
    </row>
    <row r="190" spans="1:8" ht="45.75" customHeight="1" x14ac:dyDescent="0.2">
      <c r="A190" s="46">
        <f>Order!B192</f>
        <v>6</v>
      </c>
      <c r="B190" s="47" t="str">
        <f>Order!C192</f>
        <v>TBT</v>
      </c>
      <c r="C190" s="48">
        <f>Order!A192</f>
        <v>187</v>
      </c>
      <c r="D190" s="46">
        <f>Order!L192</f>
        <v>2</v>
      </c>
      <c r="E190" s="49" t="str">
        <f>Order!E192</f>
        <v>BC_PoW_T36</v>
      </c>
      <c r="F190" s="50" t="str">
        <f>Order!O192</f>
        <v>Place of Work Status (3), Total Employment Income Groups (14) for Employed Labour Force 15 Years and Over Having a Usual Place of Work or Working at Home</v>
      </c>
      <c r="G190" s="48">
        <v>0</v>
      </c>
      <c r="H190" s="48"/>
    </row>
    <row r="191" spans="1:8" ht="45.75" customHeight="1" x14ac:dyDescent="0.2">
      <c r="A191" s="46">
        <f>Order!B193</f>
        <v>6</v>
      </c>
      <c r="B191" s="47" t="str">
        <f>Order!C193</f>
        <v>TBT</v>
      </c>
      <c r="C191" s="48">
        <f>Order!A193</f>
        <v>188</v>
      </c>
      <c r="D191" s="46">
        <f>Order!L193</f>
        <v>2</v>
      </c>
      <c r="E191" s="49" t="str">
        <f>Order!E193</f>
        <v>BC_PoW_T37</v>
      </c>
      <c r="F191" s="50" t="str">
        <f>Order!O193</f>
        <v>Place of Work Status (3), Total Income Groups (14) for Employed Labour Force 15 Years and Over Having a Usual Place of Work or Working at Home</v>
      </c>
      <c r="G191" s="48">
        <v>0</v>
      </c>
      <c r="H191" s="48"/>
    </row>
    <row r="192" spans="1:8" ht="45.75" customHeight="1" x14ac:dyDescent="0.2">
      <c r="A192" s="46">
        <f>Order!B194</f>
        <v>6</v>
      </c>
      <c r="B192" s="47" t="str">
        <f>Order!C194</f>
        <v>TBT</v>
      </c>
      <c r="C192" s="48">
        <f>Order!A194</f>
        <v>189</v>
      </c>
      <c r="D192" s="46">
        <f>Order!L194</f>
        <v>1</v>
      </c>
      <c r="E192" s="49" t="str">
        <f>Order!E194</f>
        <v>BC_PoW_T38</v>
      </c>
      <c r="F192" s="50" t="str">
        <f>Order!O194</f>
        <v>Place of Work Status (3), Age Groups (15), Sex (3) for Employed Labour Force 15 Years and Over Having a Usual Place of Work or Working at Home</v>
      </c>
      <c r="G192" s="48">
        <v>0</v>
      </c>
      <c r="H192" s="48"/>
    </row>
    <row r="193" spans="1:8" ht="45.75" customHeight="1" x14ac:dyDescent="0.2">
      <c r="A193" s="46">
        <f>Order!B195</f>
        <v>6</v>
      </c>
      <c r="B193" s="47" t="str">
        <f>Order!C195</f>
        <v>TBT</v>
      </c>
      <c r="C193" s="48">
        <f>Order!A195</f>
        <v>190</v>
      </c>
      <c r="D193" s="46">
        <f>Order!L195</f>
        <v>1</v>
      </c>
      <c r="E193" s="49" t="str">
        <f>Order!E195</f>
        <v>BC_PoW_T39</v>
      </c>
      <c r="F193" s="50" t="str">
        <f>Order!O195</f>
        <v>Place of Work Status (3), Home Language (17) for Employed Labour Force 15 Years and Over Having a Usual Place of Work or Working at Home</v>
      </c>
      <c r="G193" s="48">
        <v>0</v>
      </c>
      <c r="H193" s="48"/>
    </row>
    <row r="194" spans="1:8" ht="45.75" customHeight="1" x14ac:dyDescent="0.2">
      <c r="A194" s="46">
        <f>Order!B196</f>
        <v>6</v>
      </c>
      <c r="B194" s="47" t="str">
        <f>Order!C196</f>
        <v>TBT</v>
      </c>
      <c r="C194" s="48">
        <f>Order!A196</f>
        <v>191</v>
      </c>
      <c r="D194" s="46">
        <f>Order!L196</f>
        <v>0</v>
      </c>
      <c r="E194" s="49" t="str">
        <f>Order!E196</f>
        <v>BC_PoW_T40</v>
      </c>
      <c r="F194" s="50" t="str">
        <f>Order!O196</f>
        <v>Place of Work Status (5) for Employed Labour Force 15 Years and Over Having a Usual Place of Work or Working at Home</v>
      </c>
      <c r="G194" s="48">
        <v>0</v>
      </c>
      <c r="H194" s="48"/>
    </row>
    <row r="195" spans="1:8" ht="45.75" customHeight="1" x14ac:dyDescent="0.2">
      <c r="A195" s="46">
        <f>Order!B197</f>
        <v>6</v>
      </c>
      <c r="B195" s="47" t="str">
        <f>Order!C197</f>
        <v>TBT</v>
      </c>
      <c r="C195" s="48">
        <f>Order!A197</f>
        <v>192</v>
      </c>
      <c r="D195" s="46">
        <f>Order!L197</f>
        <v>1</v>
      </c>
      <c r="E195" s="49" t="str">
        <f>Order!E197</f>
        <v>BC_PoW_T41</v>
      </c>
      <c r="F195" s="50" t="str">
        <f>Order!O197</f>
        <v>Mode of Transportation (9), Age Groups (15), Sex (3) for Employed Labour Force 15 Years and Over Having a Usual Place of Work</v>
      </c>
      <c r="G195" s="48">
        <v>0</v>
      </c>
      <c r="H195" s="48"/>
    </row>
    <row r="196" spans="1:8" ht="45.75" customHeight="1" x14ac:dyDescent="0.2">
      <c r="A196" s="46">
        <f>Order!B198</f>
        <v>6</v>
      </c>
      <c r="B196" s="47" t="str">
        <f>Order!C198</f>
        <v>TBT</v>
      </c>
      <c r="C196" s="48">
        <f>Order!A198</f>
        <v>193</v>
      </c>
      <c r="D196" s="46">
        <f>Order!L198</f>
        <v>0</v>
      </c>
      <c r="E196" s="49" t="str">
        <f>Order!E198</f>
        <v>BC_PoW_T42</v>
      </c>
      <c r="F196" s="50" t="str">
        <f>Order!O198</f>
        <v>Place of Work Status (3), Highest certificate, diploma or degree (14), Sex (3) for Employed Labour Force 15 Years and Over</v>
      </c>
      <c r="G196" s="48">
        <v>0</v>
      </c>
      <c r="H196" s="48"/>
    </row>
    <row r="197" spans="1:8" ht="45.75" customHeight="1" x14ac:dyDescent="0.2">
      <c r="A197" s="46">
        <f>Order!B199</f>
        <v>6</v>
      </c>
      <c r="B197" s="47" t="str">
        <f>Order!C199</f>
        <v>TBT</v>
      </c>
      <c r="C197" s="48">
        <f>Order!A199</f>
        <v>194</v>
      </c>
      <c r="D197" s="46">
        <f>Order!L199</f>
        <v>0</v>
      </c>
      <c r="E197" s="49" t="str">
        <f>Order!E199</f>
        <v>BC_PoW_T43</v>
      </c>
      <c r="F197" s="50" t="str">
        <f>Order!O199</f>
        <v>Place of Work Status (7), Industry - North American Industry Classification System (21), Work Activity (4) for Employed Labour Force 15 Years and Over</v>
      </c>
      <c r="G197" s="48">
        <v>0</v>
      </c>
      <c r="H197" s="48"/>
    </row>
    <row r="198" spans="1:8" ht="45.75" customHeight="1" x14ac:dyDescent="0.2">
      <c r="A198" s="46">
        <f>Order!B200</f>
        <v>6</v>
      </c>
      <c r="B198" s="47" t="str">
        <f>Order!C200</f>
        <v>TBT</v>
      </c>
      <c r="C198" s="48">
        <f>Order!A200</f>
        <v>195</v>
      </c>
      <c r="D198" s="46">
        <f>Order!L200</f>
        <v>1</v>
      </c>
      <c r="E198" s="49" t="str">
        <f>Order!E200</f>
        <v>BC_PoW_T44</v>
      </c>
      <c r="F198" s="50" t="str">
        <f>Order!O200</f>
        <v>Place of Work Status (3), Work Activity (4), Age (20), Sex (3) for Employed Labour Force 15 Years and Over</v>
      </c>
      <c r="G198" s="48">
        <v>0</v>
      </c>
      <c r="H198" s="48"/>
    </row>
    <row r="199" spans="1:8" ht="45.75" customHeight="1" x14ac:dyDescent="0.2">
      <c r="A199" s="46">
        <f>Order!B201</f>
        <v>6</v>
      </c>
      <c r="B199" s="47" t="str">
        <f>Order!C201</f>
        <v>TBT</v>
      </c>
      <c r="C199" s="48">
        <f>Order!A201</f>
        <v>196</v>
      </c>
      <c r="D199" s="46">
        <f>Order!L201</f>
        <v>0</v>
      </c>
      <c r="E199" s="49" t="str">
        <f>Order!E201</f>
        <v>BC_PoW_T55</v>
      </c>
      <c r="F199" s="50" t="str">
        <f>Order!O201</f>
        <v>Place of Work Status (7), Occupation - National Occupational Classification for Statistics (11), Work Activity (4) for Employed Labour Force 15 Years and Over</v>
      </c>
      <c r="G199" s="48">
        <v>0</v>
      </c>
      <c r="H199" s="48"/>
    </row>
    <row r="200" spans="1:8" ht="45.75" customHeight="1" x14ac:dyDescent="0.2">
      <c r="A200" s="46">
        <f>Order!B202</f>
        <v>6</v>
      </c>
      <c r="B200" s="47" t="str">
        <f>Order!C202</f>
        <v>TBT</v>
      </c>
      <c r="C200" s="48">
        <f>Order!A202</f>
        <v>197</v>
      </c>
      <c r="D200" s="46">
        <f>Order!L202</f>
        <v>2</v>
      </c>
      <c r="E200" s="49" t="str">
        <f>Order!E202</f>
        <v>BC_PoW_T56</v>
      </c>
      <c r="F200" s="50" t="str">
        <f>Order!O202</f>
        <v>Place of Work Status (7), Total Employment Income Groups (14) for Employed Labour Force 15 Years and Over</v>
      </c>
      <c r="G200" s="48">
        <v>0</v>
      </c>
      <c r="H200" s="48"/>
    </row>
    <row r="201" spans="1:8" ht="45.75" customHeight="1" x14ac:dyDescent="0.2">
      <c r="A201" s="46">
        <f>Order!B203</f>
        <v>6</v>
      </c>
      <c r="B201" s="47" t="str">
        <f>Order!C203</f>
        <v>TBT</v>
      </c>
      <c r="C201" s="48">
        <f>Order!A203</f>
        <v>198</v>
      </c>
      <c r="D201" s="46">
        <f>Order!L203</f>
        <v>2</v>
      </c>
      <c r="E201" s="49" t="str">
        <f>Order!E203</f>
        <v>BC_PoW_T57</v>
      </c>
      <c r="F201" s="50" t="str">
        <f>Order!O203</f>
        <v>Place of Work Status (7), Total Income Groups (14) for Employed Labour Force 15 Years and Over</v>
      </c>
      <c r="G201" s="48">
        <v>0</v>
      </c>
      <c r="H201" s="48"/>
    </row>
    <row r="202" spans="1:8" ht="45.75" customHeight="1" x14ac:dyDescent="0.2">
      <c r="A202" s="46">
        <f>Order!B204</f>
        <v>6</v>
      </c>
      <c r="B202" s="47" t="str">
        <f>Order!C204</f>
        <v>TBT</v>
      </c>
      <c r="C202" s="48">
        <f>Order!A204</f>
        <v>199</v>
      </c>
      <c r="D202" s="46">
        <f>Order!L204</f>
        <v>1</v>
      </c>
      <c r="E202" s="49" t="str">
        <f>Order!E204</f>
        <v>BC_PoW_T58</v>
      </c>
      <c r="F202" s="50" t="str">
        <f>Order!O204</f>
        <v>Place of Work Status (7), Age Groups (15), Sex (3) for Employed Labour Force 15 Years and Over</v>
      </c>
      <c r="G202" s="48">
        <v>0</v>
      </c>
      <c r="H202" s="48"/>
    </row>
    <row r="203" spans="1:8" ht="45.75" customHeight="1" x14ac:dyDescent="0.2">
      <c r="A203" s="46">
        <f>Order!B205</f>
        <v>6</v>
      </c>
      <c r="B203" s="47" t="str">
        <f>Order!C205</f>
        <v>TBT</v>
      </c>
      <c r="C203" s="48">
        <f>Order!A205</f>
        <v>200</v>
      </c>
      <c r="D203" s="46">
        <f>Order!L205</f>
        <v>1</v>
      </c>
      <c r="E203" s="49" t="str">
        <f>Order!E205</f>
        <v>BC_PoW_T59</v>
      </c>
      <c r="F203" s="50" t="str">
        <f>Order!O205</f>
        <v>Place of Work Status (7), Home Language (17) for Employed Labour Force 15 Years and Over</v>
      </c>
      <c r="G203" s="48">
        <v>0</v>
      </c>
      <c r="H203" s="48"/>
    </row>
    <row r="204" spans="1:8" ht="45.75" customHeight="1" x14ac:dyDescent="0.2">
      <c r="A204" s="46">
        <f>Order!B206</f>
        <v>6</v>
      </c>
      <c r="B204" s="47" t="str">
        <f>Order!C206</f>
        <v>TBT</v>
      </c>
      <c r="C204" s="48">
        <f>Order!A206</f>
        <v>201</v>
      </c>
      <c r="D204" s="46">
        <f>Order!L206</f>
        <v>1</v>
      </c>
      <c r="E204" s="49" t="str">
        <f>Order!E206</f>
        <v>BC_PoW_T60</v>
      </c>
      <c r="F204" s="50" t="str">
        <f>Order!O206</f>
        <v>Place of Work Status (3B), Mode of Transportation (9), Age Groups (15), Sex (3) for Employed Labour Force 15 Years and Over</v>
      </c>
      <c r="G204" s="48">
        <v>0</v>
      </c>
      <c r="H204" s="48"/>
    </row>
    <row r="205" spans="1:8" ht="45.75" customHeight="1" x14ac:dyDescent="0.2">
      <c r="A205" s="46">
        <f>Order!B207</f>
        <v>6</v>
      </c>
      <c r="B205" s="47" t="str">
        <f>Order!C207</f>
        <v>TBT</v>
      </c>
      <c r="C205" s="48">
        <f>Order!A207</f>
        <v>202</v>
      </c>
      <c r="D205" s="46">
        <f>Order!L207</f>
        <v>0</v>
      </c>
      <c r="E205" s="49" t="str">
        <f>Order!E207</f>
        <v>BC_PoW_T61</v>
      </c>
      <c r="F205" s="50" t="str">
        <f>Order!O207</f>
        <v>Place of Work Status (7), Highest certificate, diploma or degree (14), Sex (3) for Employed Labour Force 15 Years and Over</v>
      </c>
      <c r="G205" s="48">
        <v>0</v>
      </c>
      <c r="H205" s="48"/>
    </row>
    <row r="206" spans="1:8" ht="45.75" customHeight="1" x14ac:dyDescent="0.2">
      <c r="A206" s="46">
        <f>Order!B208</f>
        <v>6</v>
      </c>
      <c r="B206" s="47" t="str">
        <f>Order!C208</f>
        <v>TBT</v>
      </c>
      <c r="C206" s="48">
        <f>Order!A208</f>
        <v>203</v>
      </c>
      <c r="D206" s="46">
        <f>Order!L208</f>
        <v>2</v>
      </c>
      <c r="E206" s="49" t="str">
        <f>Order!E208</f>
        <v>BC_PoW_T62</v>
      </c>
      <c r="F206" s="50" t="str">
        <f>Order!O208</f>
        <v>5 Year Age Groups (20), Sex (3) for Institutional Residents</v>
      </c>
      <c r="G206" s="48">
        <v>0</v>
      </c>
      <c r="H206" s="48"/>
    </row>
    <row r="207" spans="1:8" ht="45.75" customHeight="1" x14ac:dyDescent="0.2">
      <c r="A207" s="46">
        <f>Order!B209</f>
        <v>7</v>
      </c>
      <c r="B207" s="47" t="str">
        <f>Order!C209</f>
        <v>TBT</v>
      </c>
      <c r="C207" s="48">
        <f>Order!A209</f>
        <v>204</v>
      </c>
      <c r="D207" s="46">
        <f>Order!L209</f>
        <v>2</v>
      </c>
      <c r="E207" s="49" t="str">
        <f>Order!E209</f>
        <v>Montreal custom 01</v>
      </c>
      <c r="F207" s="50" t="str">
        <f>Order!O209</f>
        <v>Detailed mother tongue (103), Language Spoken Most Often at Home (8), Other Language Spoken Regularly at Home (9) and Age Groups (17A) for the Population</v>
      </c>
      <c r="G207" s="48">
        <v>0</v>
      </c>
      <c r="H207" s="48"/>
    </row>
    <row r="208" spans="1:8" ht="45.75" customHeight="1" x14ac:dyDescent="0.2">
      <c r="A208" s="46">
        <f>Order!B210</f>
        <v>7</v>
      </c>
      <c r="B208" s="47" t="str">
        <f>Order!C210</f>
        <v>TBT</v>
      </c>
      <c r="C208" s="48">
        <f>Order!A210</f>
        <v>210</v>
      </c>
      <c r="D208" s="46">
        <f>Order!L210</f>
        <v>4</v>
      </c>
      <c r="E208" s="49" t="str">
        <f>Order!E210</f>
        <v>Montreal custom 07</v>
      </c>
      <c r="F208" s="50" t="str">
        <f>Order!O210</f>
        <v>Economic family structure (5), Number of Children at Home (6), Age Groups of Children (4), After-tax family income (8), After-tax Low Income status (3) for the Economic Families in Private Households</v>
      </c>
      <c r="G208" s="48">
        <v>1</v>
      </c>
      <c r="H208" s="48"/>
    </row>
    <row r="209" spans="1:8" ht="45.75" customHeight="1" x14ac:dyDescent="0.2">
      <c r="A209" s="46">
        <f>Order!B211</f>
        <v>7</v>
      </c>
      <c r="B209" s="47" t="str">
        <f>Order!C211</f>
        <v>TBT</v>
      </c>
      <c r="C209" s="48">
        <f>Order!A211</f>
        <v>211</v>
      </c>
      <c r="D209" s="46">
        <f>Order!L211</f>
        <v>5</v>
      </c>
      <c r="E209" s="49" t="str">
        <f>Order!E211</f>
        <v>Montreal custom 08</v>
      </c>
      <c r="F209" s="50" t="str">
        <f>Order!O211</f>
        <v>Age groups of children at home (2), Highest certificate, diploma or degree (5), Sex (3), immigrant status (4), Labour force activity (8), Work activity in 2005 (4) for parents with children under 18 years</v>
      </c>
      <c r="G209" s="48">
        <v>1</v>
      </c>
      <c r="H209" s="48"/>
    </row>
    <row r="210" spans="1:8" ht="45.75" customHeight="1" x14ac:dyDescent="0.2">
      <c r="A210" s="46">
        <f>Order!B212</f>
        <v>7</v>
      </c>
      <c r="B210" s="47" t="str">
        <f>Order!C212</f>
        <v>TBT</v>
      </c>
      <c r="C210" s="48">
        <f>Order!A212</f>
        <v>212</v>
      </c>
      <c r="D210" s="46">
        <f>Order!L212</f>
        <v>4</v>
      </c>
      <c r="E210" s="49" t="str">
        <f>Order!E212</f>
        <v>Montreal custom 09</v>
      </c>
      <c r="F210" s="50" t="str">
        <f>Order!O212</f>
        <v>Age group of children at home (4), Economic family structure (5), After-tax family income (8), After-tax Low Income status (3), for children under 18 years</v>
      </c>
      <c r="G210" s="48">
        <v>1</v>
      </c>
      <c r="H210" s="48"/>
    </row>
    <row r="211" spans="1:8" ht="45.75" customHeight="1" x14ac:dyDescent="0.2">
      <c r="A211" s="46">
        <f>Order!B213</f>
        <v>7</v>
      </c>
      <c r="B211" s="47" t="str">
        <f>Order!C213</f>
        <v>TBT</v>
      </c>
      <c r="C211" s="48">
        <f>Order!A213</f>
        <v>213</v>
      </c>
      <c r="D211" s="46">
        <f>Order!L213</f>
        <v>5</v>
      </c>
      <c r="E211" s="49" t="str">
        <f>Order!E213</f>
        <v>Montreal custom 10</v>
      </c>
      <c r="F211" s="50" t="str">
        <f>Order!O213</f>
        <v>Immigrant status (5), Economic family structure (4), Age groups of children at home (4), Family income (7), After-tax low income status (3) for economic families in private households</v>
      </c>
      <c r="G211" s="48">
        <v>1</v>
      </c>
      <c r="H211" s="48"/>
    </row>
    <row r="212" spans="1:8" ht="45.75" customHeight="1" x14ac:dyDescent="0.2">
      <c r="A212" s="46">
        <f>Order!B214</f>
        <v>7</v>
      </c>
      <c r="B212" s="47" t="str">
        <f>Order!C214</f>
        <v>TBT</v>
      </c>
      <c r="C212" s="48">
        <f>Order!A214</f>
        <v>224</v>
      </c>
      <c r="D212" s="46">
        <f>Order!L214</f>
        <v>5</v>
      </c>
      <c r="E212" s="49" t="str">
        <f>Order!E214</f>
        <v>Toronto custom 01</v>
      </c>
      <c r="F212" s="50" t="str">
        <f>Order!O214</f>
        <v>Income groups in 2010 (27),  Income status in 2010 (6), Immigrant status and period of immigration (11),  Highest certificate, diploma or degree (10B), Age Groups (13B), Sex (3)</v>
      </c>
      <c r="G212" s="48">
        <v>1</v>
      </c>
      <c r="H212" s="48"/>
    </row>
    <row r="213" spans="1:8" ht="45.75" customHeight="1" x14ac:dyDescent="0.2">
      <c r="A213" s="46">
        <f>Order!B215</f>
        <v>7</v>
      </c>
      <c r="B213" s="47" t="str">
        <f>Order!C215</f>
        <v>TBT</v>
      </c>
      <c r="C213" s="48">
        <f>Order!A215</f>
        <v>225</v>
      </c>
      <c r="D213" s="46">
        <f>Order!L215</f>
        <v>2</v>
      </c>
      <c r="E213" s="49" t="str">
        <f>Order!E215</f>
        <v>Toronto custom 02</v>
      </c>
      <c r="F213" s="50" t="str">
        <f>Order!O215</f>
        <v>Attendance at school (3), Work activity in 2010 (3), Age Groups (13B)</v>
      </c>
      <c r="G213" s="48">
        <v>0</v>
      </c>
      <c r="H213" s="48"/>
    </row>
    <row r="214" spans="1:8" ht="45.75" customHeight="1" x14ac:dyDescent="0.2">
      <c r="A214" s="46">
        <f>Order!B216</f>
        <v>7</v>
      </c>
      <c r="B214" s="47" t="str">
        <f>Order!C216</f>
        <v>TBT</v>
      </c>
      <c r="C214" s="48">
        <f>Order!A216</f>
        <v>226</v>
      </c>
      <c r="D214" s="46">
        <f>Order!L216</f>
        <v>2</v>
      </c>
      <c r="E214" s="49" t="str">
        <f>Order!E216</f>
        <v>Toronto custom 03</v>
      </c>
      <c r="F214" s="50" t="str">
        <f>Order!O216</f>
        <v>Mobility status 5 years ago (9), Mobility status 8 years ago (9), Age Groups (16)</v>
      </c>
      <c r="G214" s="48">
        <v>0</v>
      </c>
      <c r="H214" s="48"/>
    </row>
    <row r="215" spans="1:8" ht="45.75" customHeight="1" x14ac:dyDescent="0.2">
      <c r="A215" s="46">
        <f>Order!B217</f>
        <v>7</v>
      </c>
      <c r="B215" s="47" t="str">
        <f>Order!C217</f>
        <v>TBT</v>
      </c>
      <c r="C215" s="48">
        <f>Order!A217</f>
        <v>227</v>
      </c>
      <c r="D215" s="46">
        <f>Order!L217</f>
        <v>4</v>
      </c>
      <c r="E215" s="49" t="str">
        <f>Order!E217</f>
        <v>Toronto custom 04</v>
      </c>
      <c r="F215" s="50" t="str">
        <f>Order!O217</f>
        <v>Household type (11), Age Groups of primary household maintainer (13), Housing affordability (NA!), Structural type of dwelling (10), Condition of dwelling (4)</v>
      </c>
      <c r="G215" s="48">
        <v>1</v>
      </c>
      <c r="H215" s="48"/>
    </row>
    <row r="216" spans="1:8" ht="45.75" customHeight="1" x14ac:dyDescent="0.2">
      <c r="A216" s="46">
        <f>Order!B218</f>
        <v>7</v>
      </c>
      <c r="B216" s="47" t="str">
        <f>Order!C218</f>
        <v>TBT</v>
      </c>
      <c r="C216" s="48">
        <f>Order!A218</f>
        <v>228</v>
      </c>
      <c r="D216" s="46">
        <f>Order!L218</f>
        <v>4</v>
      </c>
      <c r="E216" s="49" t="str">
        <f>Order!E218</f>
        <v>Toronto custom 05</v>
      </c>
      <c r="F216" s="50" t="str">
        <f>Order!O218</f>
        <v>Household type (17), Household size (8), Number of rooms (11), Number of bedrooms (5)</v>
      </c>
      <c r="G216" s="48">
        <v>1</v>
      </c>
      <c r="H216" s="48"/>
    </row>
    <row r="217" spans="1:8" ht="45.75" customHeight="1" x14ac:dyDescent="0.2">
      <c r="A217" s="46">
        <f>Order!B219</f>
        <v>7</v>
      </c>
      <c r="B217" s="47" t="str">
        <f>Order!C219</f>
        <v>TBT</v>
      </c>
      <c r="C217" s="48">
        <f>Order!A219</f>
        <v>229</v>
      </c>
      <c r="D217" s="46">
        <f>Order!L219</f>
        <v>4</v>
      </c>
      <c r="E217" s="49" t="str">
        <f>Order!E219</f>
        <v>Toronto custom 06</v>
      </c>
      <c r="F217" s="50" t="str">
        <f>Order!O219</f>
        <v>Age Groups (13B), Sex (3), Income groups in 2010 (27), Income status in 2010 (6)</v>
      </c>
      <c r="G217" s="48">
        <v>1</v>
      </c>
      <c r="H217" s="48"/>
    </row>
    <row r="218" spans="1:8" ht="45.75" customHeight="1" x14ac:dyDescent="0.2">
      <c r="A218" s="46">
        <f>Order!B220</f>
        <v>7</v>
      </c>
      <c r="B218" s="47" t="str">
        <f>Order!C220</f>
        <v>TBT</v>
      </c>
      <c r="C218" s="48">
        <f>Order!A220</f>
        <v>230</v>
      </c>
      <c r="D218" s="46">
        <f>Order!L220</f>
        <v>2</v>
      </c>
      <c r="E218" s="49" t="str">
        <f>Order!E220</f>
        <v>Toronto custom 07</v>
      </c>
      <c r="F218" s="50" t="str">
        <f>Order!O220</f>
        <v>Age Groups (13B), Sex (3) Labour force status (8)</v>
      </c>
      <c r="G218" s="48">
        <v>0</v>
      </c>
      <c r="H218" s="48"/>
    </row>
    <row r="219" spans="1:8" ht="45.75" customHeight="1" x14ac:dyDescent="0.2">
      <c r="A219" s="46">
        <f>Order!B221</f>
        <v>7</v>
      </c>
      <c r="B219" s="47" t="str">
        <f>Order!C221</f>
        <v>TBT</v>
      </c>
      <c r="C219" s="48">
        <f>Order!A221</f>
        <v>231</v>
      </c>
      <c r="D219" s="46">
        <f>Order!L221</f>
        <v>2</v>
      </c>
      <c r="E219" s="49" t="str">
        <f>Order!E221</f>
        <v>Toronto custom 08</v>
      </c>
      <c r="F219" s="50" t="str">
        <f>Order!O221</f>
        <v>Mobility status 5 years ago (9), Mobility status 8 years ago (9), Age Groups (16), Sex (3)</v>
      </c>
      <c r="G219" s="48">
        <v>0</v>
      </c>
      <c r="H219" s="48"/>
    </row>
    <row r="220" spans="1:8" ht="45.75" customHeight="1" x14ac:dyDescent="0.2">
      <c r="A220" s="46">
        <f>Order!B222</f>
        <v>7</v>
      </c>
      <c r="B220" s="47" t="str">
        <f>Order!C222</f>
        <v>TBT</v>
      </c>
      <c r="C220" s="48">
        <f>Order!A222</f>
        <v>232</v>
      </c>
      <c r="D220" s="46">
        <f>Order!L222</f>
        <v>3</v>
      </c>
      <c r="E220" s="49" t="str">
        <f>Order!E222</f>
        <v>Halton Region custom 01</v>
      </c>
      <c r="F220" s="50" t="str">
        <f>Order!O222</f>
        <v>Communiting flow (CSD): Immigrant status and period of immigration (11), Income status in 2010 (6)</v>
      </c>
      <c r="G220" s="48">
        <v>0</v>
      </c>
      <c r="H220" s="48"/>
    </row>
    <row r="221" spans="1:8" ht="45.75" customHeight="1" x14ac:dyDescent="0.2">
      <c r="A221" s="46">
        <f>Order!B223</f>
        <v>7</v>
      </c>
      <c r="B221" s="47" t="str">
        <f>Order!C223</f>
        <v>TBT</v>
      </c>
      <c r="C221" s="48">
        <f>Order!A223</f>
        <v>338</v>
      </c>
      <c r="D221" s="46">
        <f>Order!L223</f>
        <v>3</v>
      </c>
      <c r="E221" s="49" t="str">
        <f>Order!E223</f>
        <v>London custom 01</v>
      </c>
      <c r="F221" s="50" t="str">
        <f>Order!O223</f>
        <v>Place of Birth (236), Immigrant Status and Period of Immigration (11) for the immigrant population</v>
      </c>
      <c r="G221" s="48">
        <v>0</v>
      </c>
      <c r="H221" s="48"/>
    </row>
    <row r="222" spans="1:8" ht="45.75" customHeight="1" x14ac:dyDescent="0.2">
      <c r="A222" s="46">
        <f>Order!B224</f>
        <v>8</v>
      </c>
      <c r="B222" s="47" t="str">
        <f>Order!C224</f>
        <v>TBT</v>
      </c>
      <c r="C222" s="48">
        <f>Order!A224</f>
        <v>234</v>
      </c>
      <c r="D222" s="46">
        <f>Order!L224</f>
        <v>4</v>
      </c>
      <c r="E222" s="49" t="str">
        <f>Order!E224</f>
        <v>97-554-XCB2006041</v>
      </c>
      <c r="F222" s="50" t="str">
        <f>Order!O224</f>
        <v>Household Type (11), Housing Affordability (4) and Housing Tenure and Presence of Mortgage (8) for the Private Households with Household Income Greater than Zero, in Non-farm, Non-reserve Private Dwellings</v>
      </c>
      <c r="G222" s="48">
        <v>1</v>
      </c>
      <c r="H222" s="48"/>
    </row>
    <row r="223" spans="1:8" ht="45.75" customHeight="1" x14ac:dyDescent="0.2">
      <c r="A223" s="46">
        <f>Order!B225</f>
        <v>8</v>
      </c>
      <c r="B223" s="47" t="str">
        <f>Order!C225</f>
        <v>TBT</v>
      </c>
      <c r="C223" s="48">
        <f>Order!A225</f>
        <v>235</v>
      </c>
      <c r="D223" s="46">
        <f>Order!L225</f>
        <v>2</v>
      </c>
      <c r="E223" s="49" t="str">
        <f>Order!E225</f>
        <v>97-551-XCB2006005</v>
      </c>
      <c r="F223" s="50" t="str">
        <f>Order!O225</f>
        <v>Age Groups (13) and Sex (3) for the Population</v>
      </c>
      <c r="G223" s="48">
        <v>0</v>
      </c>
      <c r="H223" s="48"/>
    </row>
    <row r="224" spans="1:8" ht="45.75" customHeight="1" x14ac:dyDescent="0.2">
      <c r="A224" s="46">
        <f>Order!B226</f>
        <v>8</v>
      </c>
      <c r="B224" s="47" t="str">
        <f>Order!C226</f>
        <v>TBT</v>
      </c>
      <c r="C224" s="48">
        <f>Order!A226</f>
        <v>237</v>
      </c>
      <c r="D224" s="46">
        <f>Order!L226</f>
        <v>1</v>
      </c>
      <c r="E224" s="49" t="str">
        <f>Order!E226</f>
        <v>97-551-XCB2006012</v>
      </c>
      <c r="F224" s="50" t="str">
        <f>Order!O226</f>
        <v>Age Groups (14) and Sex (3) for the Population</v>
      </c>
      <c r="G224" s="48">
        <v>0</v>
      </c>
      <c r="H224" s="48"/>
    </row>
    <row r="225" spans="1:8" ht="45.75" customHeight="1" x14ac:dyDescent="0.2">
      <c r="A225" s="46">
        <f>Order!B227</f>
        <v>8</v>
      </c>
      <c r="B225" s="47" t="str">
        <f>Order!C227</f>
        <v>TBT</v>
      </c>
      <c r="C225" s="48">
        <f>Order!A227</f>
        <v>238</v>
      </c>
      <c r="D225" s="46">
        <f>Order!L227</f>
        <v>2</v>
      </c>
      <c r="E225" s="49" t="str">
        <f>Order!E227</f>
        <v>97-552-XCB2006007</v>
      </c>
      <c r="F225" s="50" t="str">
        <f>Order!O227</f>
        <v>Legal Marital Status (6), Common-law Status (3), Age Groups (17) and Sex (3) for the Population 15 Years and Over</v>
      </c>
      <c r="G225" s="48">
        <v>0</v>
      </c>
      <c r="H225" s="48"/>
    </row>
    <row r="226" spans="1:8" ht="45.75" customHeight="1" x14ac:dyDescent="0.2">
      <c r="A226" s="46">
        <f>Order!B228</f>
        <v>8</v>
      </c>
      <c r="B226" s="47" t="str">
        <f>Order!C228</f>
        <v>TBT</v>
      </c>
      <c r="C226" s="48">
        <f>Order!A228</f>
        <v>239</v>
      </c>
      <c r="D226" s="46">
        <f>Order!L228</f>
        <v>0</v>
      </c>
      <c r="E226" s="49" t="str">
        <f>Order!E228</f>
        <v>97-553-XCB2006014; 97-553-XCB2006015</v>
      </c>
      <c r="F226" s="50" t="str">
        <f>Order!O228</f>
        <v>Census Family Status (6), Age Groups (20) and Sex (3) for the Population in Private Households</v>
      </c>
      <c r="G226" s="48">
        <v>0</v>
      </c>
      <c r="H226" s="48"/>
    </row>
    <row r="227" spans="1:8" ht="45.75" customHeight="1" x14ac:dyDescent="0.2">
      <c r="A227" s="46">
        <f>Order!B229</f>
        <v>8</v>
      </c>
      <c r="B227" s="47" t="str">
        <f>Order!C229</f>
        <v>TBT</v>
      </c>
      <c r="C227" s="48">
        <f>Order!A229</f>
        <v>240</v>
      </c>
      <c r="D227" s="46">
        <f>Order!L229</f>
        <v>2</v>
      </c>
      <c r="E227" s="49" t="str">
        <f>Order!E229</f>
        <v>97-553-XCB2006018</v>
      </c>
      <c r="F227" s="50" t="str">
        <f>Order!O229</f>
        <v>Household Living Arrangements (11), Age Groups (20) and Sex (3) for the Population in Private Households</v>
      </c>
      <c r="G227" s="48">
        <v>0</v>
      </c>
      <c r="H227" s="48"/>
    </row>
    <row r="228" spans="1:8" ht="45.75" customHeight="1" x14ac:dyDescent="0.2">
      <c r="A228" s="46">
        <f>Order!B230</f>
        <v>8</v>
      </c>
      <c r="B228" s="47" t="str">
        <f>Order!C230</f>
        <v>TBT</v>
      </c>
      <c r="C228" s="48">
        <f>Order!A230</f>
        <v>241</v>
      </c>
      <c r="D228" s="46">
        <f>Order!L230</f>
        <v>1</v>
      </c>
      <c r="E228" s="49" t="str">
        <f>Order!E230</f>
        <v>97-553-XCB2006024</v>
      </c>
      <c r="F228" s="50" t="str">
        <f>Order!O230</f>
        <v>Status of Same-sex Couples (3), Sex (3) and Presence of Other Household Members (5) for the Same sex Couples in Private Households</v>
      </c>
      <c r="G228" s="48">
        <v>0</v>
      </c>
      <c r="H228" s="48"/>
    </row>
    <row r="229" spans="1:8" ht="45.75" customHeight="1" x14ac:dyDescent="0.2">
      <c r="A229" s="46">
        <f>Order!B231</f>
        <v>8</v>
      </c>
      <c r="B229" s="47" t="str">
        <f>Order!C231</f>
        <v>TBT</v>
      </c>
      <c r="C229" s="48">
        <f>Order!A231</f>
        <v>242</v>
      </c>
      <c r="D229" s="46">
        <f>Order!L231</f>
        <v>0</v>
      </c>
      <c r="E229" s="49" t="str">
        <f>Order!E231</f>
        <v>97-553-XCB2006025</v>
      </c>
      <c r="F229" s="50" t="str">
        <f>Order!O231</f>
        <v>Age Group of Child (12), Number of Grandparents (3) and Sex (3) for the Grandchildren Living With Grandparents With No Parent Present, in Private Households</v>
      </c>
      <c r="G229" s="48">
        <v>0</v>
      </c>
      <c r="H229" s="48"/>
    </row>
    <row r="230" spans="1:8" ht="45.75" customHeight="1" x14ac:dyDescent="0.2">
      <c r="A230" s="46">
        <f>Order!B232</f>
        <v>8</v>
      </c>
      <c r="B230" s="47" t="str">
        <f>Order!C232</f>
        <v>TBT</v>
      </c>
      <c r="C230" s="48">
        <f>Order!A232</f>
        <v>243</v>
      </c>
      <c r="D230" s="46">
        <f>Order!L232</f>
        <v>0</v>
      </c>
      <c r="E230" s="49" t="str">
        <f>Order!E232</f>
        <v>97-554-XCB2006006</v>
      </c>
      <c r="F230" s="50" t="str">
        <f>Order!O232</f>
        <v>Dwellings Occupied by Usual Residents (10)</v>
      </c>
      <c r="G230" s="48">
        <v>0</v>
      </c>
      <c r="H230" s="48"/>
    </row>
    <row r="231" spans="1:8" ht="45.75" customHeight="1" x14ac:dyDescent="0.2">
      <c r="A231" s="46">
        <f>Order!B233</f>
        <v>8</v>
      </c>
      <c r="B231" s="47" t="str">
        <f>Order!C233</f>
        <v>TBT</v>
      </c>
      <c r="C231" s="48">
        <f>Order!A233</f>
        <v>244</v>
      </c>
      <c r="D231" s="46">
        <f>Order!L233</f>
        <v>2</v>
      </c>
      <c r="E231" s="49" t="str">
        <f>Order!E233</f>
        <v>97-554-XCB2006007; 97-554-XCB2006035</v>
      </c>
      <c r="F231" s="50" t="str">
        <f>Order!O233</f>
        <v>Household Type (11) and Age Groups of Primary Household Maintainer (8) for Private Households</v>
      </c>
      <c r="G231" s="48">
        <v>0</v>
      </c>
      <c r="H231" s="48"/>
    </row>
    <row r="232" spans="1:8" ht="45.75" customHeight="1" x14ac:dyDescent="0.2">
      <c r="A232" s="46">
        <f>Order!B234</f>
        <v>8</v>
      </c>
      <c r="B232" s="47" t="str">
        <f>Order!C234</f>
        <v>TBT</v>
      </c>
      <c r="C232" s="48">
        <f>Order!A234</f>
        <v>245</v>
      </c>
      <c r="D232" s="46">
        <f>Order!L234</f>
        <v>1</v>
      </c>
      <c r="E232" s="49" t="str">
        <f>Order!E234</f>
        <v>97-554-XCB2006008</v>
      </c>
      <c r="F232" s="50" t="str">
        <f>Order!O234</f>
        <v>Household Type (11), Number of Rooms (12) and Number of Bedrooms (6) for Private Households</v>
      </c>
      <c r="G232" s="48">
        <v>0</v>
      </c>
      <c r="H232" s="48"/>
    </row>
    <row r="233" spans="1:8" ht="45.75" customHeight="1" x14ac:dyDescent="0.2">
      <c r="A233" s="46">
        <f>Order!B235</f>
        <v>8</v>
      </c>
      <c r="B233" s="47" t="str">
        <f>Order!C235</f>
        <v>TBT</v>
      </c>
      <c r="C233" s="48">
        <f>Order!A235</f>
        <v>246</v>
      </c>
      <c r="D233" s="46">
        <f>Order!L235</f>
        <v>2</v>
      </c>
      <c r="E233" s="49" t="str">
        <f>Order!E235</f>
        <v>97-554-XCB2006015; 97-554-XCB2006016</v>
      </c>
      <c r="F233" s="50" t="str">
        <f>Order!O235</f>
        <v>Number of Rooms (12) and Household Size (9) for Occupied Private Dwellings</v>
      </c>
      <c r="G233" s="48">
        <v>0</v>
      </c>
      <c r="H233" s="48"/>
    </row>
    <row r="234" spans="1:8" ht="45.75" customHeight="1" x14ac:dyDescent="0.2">
      <c r="A234" s="46">
        <f>Order!B236</f>
        <v>8</v>
      </c>
      <c r="B234" s="47" t="str">
        <f>Order!C236</f>
        <v>TBT</v>
      </c>
      <c r="C234" s="48">
        <f>Order!A236</f>
        <v>247</v>
      </c>
      <c r="D234" s="46">
        <f>Order!L236</f>
        <v>3</v>
      </c>
      <c r="E234" s="49" t="str">
        <f>Order!E236</f>
        <v>97-554-XCB2006019</v>
      </c>
      <c r="F234" s="50" t="str">
        <f>Order!O236</f>
        <v>Age Groups of Primary Household Maintainer (8), Number of Household Maintainers (4) and Housing Tenure (4) for Private Households</v>
      </c>
      <c r="G234" s="48">
        <v>0</v>
      </c>
      <c r="H234" s="48"/>
    </row>
    <row r="235" spans="1:8" ht="45.75" customHeight="1" x14ac:dyDescent="0.2">
      <c r="A235" s="46">
        <f>Order!B237</f>
        <v>8</v>
      </c>
      <c r="B235" s="47" t="str">
        <f>Order!C237</f>
        <v>TBT</v>
      </c>
      <c r="C235" s="48">
        <f>Order!A237</f>
        <v>248</v>
      </c>
      <c r="D235" s="46">
        <f>Order!L237</f>
        <v>1</v>
      </c>
      <c r="E235" s="49" t="str">
        <f>Order!E237</f>
        <v>97-554-XCB2006026</v>
      </c>
      <c r="F235" s="50" t="str">
        <f>Order!O237</f>
        <v>Household Type (11), Structural Type of Dwelling (10) and Housing Tenure (4) for Private Households</v>
      </c>
      <c r="G235" s="48">
        <v>0</v>
      </c>
      <c r="H235" s="48"/>
    </row>
    <row r="236" spans="1:8" ht="45.75" customHeight="1" x14ac:dyDescent="0.2">
      <c r="A236" s="46">
        <f>Order!B238</f>
        <v>8</v>
      </c>
      <c r="B236" s="47" t="str">
        <f>Order!C238</f>
        <v>TBT</v>
      </c>
      <c r="C236" s="48">
        <f>Order!A238</f>
        <v>249</v>
      </c>
      <c r="D236" s="46">
        <f>Order!L238</f>
        <v>0</v>
      </c>
      <c r="E236" s="49" t="str">
        <f>Order!E238</f>
        <v>97-554-XCB2006036</v>
      </c>
      <c r="F236" s="50" t="str">
        <f>Order!O238</f>
        <v>Population, dwellings and households (6), Census year (8)</v>
      </c>
      <c r="G236" s="48">
        <v>0</v>
      </c>
      <c r="H236" s="48"/>
    </row>
    <row r="237" spans="1:8" ht="45.75" customHeight="1" x14ac:dyDescent="0.2">
      <c r="A237" s="46">
        <f>Order!B239</f>
        <v>8</v>
      </c>
      <c r="B237" s="47" t="str">
        <f>Order!C239</f>
        <v>TBT</v>
      </c>
      <c r="C237" s="48">
        <f>Order!A239</f>
        <v>250</v>
      </c>
      <c r="D237" s="46">
        <f>Order!L239</f>
        <v>1</v>
      </c>
      <c r="E237" s="49" t="str">
        <f>Order!E239</f>
        <v>97-554-XCB2006043</v>
      </c>
      <c r="F237" s="50" t="str">
        <f>Order!O239</f>
        <v>Value of Dwelling (14), Structural Type of Dwelling (10) and Number of Bedrooms (6) for the Owner-occupied Non-farm, Non-reserve Private Dwellings</v>
      </c>
      <c r="G237" s="48">
        <v>0</v>
      </c>
      <c r="H237" s="48"/>
    </row>
    <row r="238" spans="1:8" ht="45.75" customHeight="1" x14ac:dyDescent="0.2">
      <c r="A238" s="46">
        <f>Order!B240</f>
        <v>8</v>
      </c>
      <c r="B238" s="47" t="str">
        <f>Order!C240</f>
        <v>TBT</v>
      </c>
      <c r="C238" s="48">
        <f>Order!A240</f>
        <v>251</v>
      </c>
      <c r="D238" s="46">
        <f>Order!L240</f>
        <v>2</v>
      </c>
      <c r="E238" s="49" t="str">
        <f>Order!E240</f>
        <v>97-554-XCB2006046</v>
      </c>
      <c r="F238" s="50" t="str">
        <f>Order!O240</f>
        <v>Structural Type of Dwelling (10) and Housing Tenure and Presence of Mortgage (8) for the Occupied Non-farm, Non-reserve Private Dwellings</v>
      </c>
      <c r="G238" s="48">
        <v>0</v>
      </c>
      <c r="H238" s="48"/>
    </row>
    <row r="239" spans="1:8" ht="45.75" customHeight="1" x14ac:dyDescent="0.2">
      <c r="A239" s="46">
        <f>Order!B241</f>
        <v>8</v>
      </c>
      <c r="B239" s="47" t="str">
        <f>Order!C241</f>
        <v>TBT</v>
      </c>
      <c r="C239" s="48">
        <f>Order!A241</f>
        <v>252</v>
      </c>
      <c r="D239" s="46">
        <f>Order!L241</f>
        <v>2</v>
      </c>
      <c r="E239" s="49" t="str">
        <f>Order!E241</f>
        <v>97-554-XCB2006049</v>
      </c>
      <c r="F239" s="50" t="str">
        <f>Order!O241</f>
        <v>Household Income Groups (14), Gross Rent (10) and Household Type (11) for the Private Households in Tenant-occupied Private Non-farm, Non-reserve Dwellings</v>
      </c>
      <c r="G239" s="48">
        <v>0</v>
      </c>
      <c r="H239" s="48"/>
    </row>
    <row r="240" spans="1:8" ht="45.75" customHeight="1" x14ac:dyDescent="0.2">
      <c r="A240" s="46">
        <f>Order!B242</f>
        <v>8</v>
      </c>
      <c r="B240" s="47" t="str">
        <f>Order!C242</f>
        <v>TBT</v>
      </c>
      <c r="C240" s="48">
        <f>Order!A242</f>
        <v>253</v>
      </c>
      <c r="D240" s="46">
        <f>Order!L242</f>
        <v>4</v>
      </c>
      <c r="E240" s="49" t="str">
        <f>Order!E242</f>
        <v>97-554-XCB2006052</v>
      </c>
      <c r="F240" s="50" t="str">
        <f>Order!O242</f>
        <v>Household Income Groups (14), Owner's Major Payments (14), Housing Affordability (4), Presence of Mortgage (3), Age Groups of Primary Household Maintainer (8), Condition of Dwelling (4) and Housing Tenure (3) for the Private Households with Household Income Greater than Zero, in Owner-occupied Private Non-farm, Non-reserve Dwellings</v>
      </c>
      <c r="G240" s="48">
        <v>1</v>
      </c>
      <c r="H240" s="48"/>
    </row>
    <row r="241" spans="1:8" ht="45.75" customHeight="1" x14ac:dyDescent="0.2">
      <c r="A241" s="46">
        <f>Order!B243</f>
        <v>8</v>
      </c>
      <c r="B241" s="47" t="str">
        <f>Order!C243</f>
        <v>TBT</v>
      </c>
      <c r="C241" s="48">
        <f>Order!A243</f>
        <v>254</v>
      </c>
      <c r="D241" s="46">
        <f>Order!L243</f>
        <v>3</v>
      </c>
      <c r="E241" s="49" t="str">
        <f>Order!E243</f>
        <v>97-554-XCB2006053</v>
      </c>
      <c r="F241" s="50" t="str">
        <f>Order!O243</f>
        <v>Household Income Groups (14), Housing Affordability (4), Gross Rent (13), Condition of Dwelling (4) and Household Type (11) for the Private Households with Household Income Greater than Zero, in Tenant-occupied Private Non-farm, Non-reserve Dwellings</v>
      </c>
      <c r="G241" s="48">
        <v>0</v>
      </c>
      <c r="H241" s="48"/>
    </row>
    <row r="242" spans="1:8" ht="45.75" customHeight="1" x14ac:dyDescent="0.2">
      <c r="A242" s="46">
        <f>Order!B244</f>
        <v>8</v>
      </c>
      <c r="B242" s="47" t="str">
        <f>Order!C244</f>
        <v>TBT</v>
      </c>
      <c r="C242" s="48">
        <f>Order!A244</f>
        <v>255</v>
      </c>
      <c r="D242" s="46">
        <f>Order!L244</f>
        <v>1</v>
      </c>
      <c r="E242" s="49" t="str">
        <f>Order!E244</f>
        <v>97-555-XCB2006007</v>
      </c>
      <c r="F242" s="50" t="str">
        <f>Order!O244</f>
        <v>Detailed Mother Tongue (148), Single and Multiple Language Responses (3) and Sex (3) for the Population</v>
      </c>
      <c r="G242" s="48">
        <v>0</v>
      </c>
      <c r="H242" s="48"/>
    </row>
    <row r="243" spans="1:8" ht="45.75" customHeight="1" x14ac:dyDescent="0.2">
      <c r="A243" s="46">
        <f>Order!B245</f>
        <v>8</v>
      </c>
      <c r="B243" s="47" t="str">
        <f>Order!C245</f>
        <v>TBT</v>
      </c>
      <c r="C243" s="48">
        <f>Order!A245</f>
        <v>256</v>
      </c>
      <c r="D243" s="46">
        <f>Order!L245</f>
        <v>2</v>
      </c>
      <c r="E243" s="49" t="str">
        <f>Order!E245</f>
        <v>97-555-XCB2006009</v>
      </c>
      <c r="F243" s="50" t="str">
        <f>Order!O245</f>
        <v>Knowledge of Official Languages (5), Number of Non-official Languages Known (5), Age Groups (17A) and Sex (3) for the Population</v>
      </c>
      <c r="G243" s="48">
        <v>0</v>
      </c>
      <c r="H243" s="48"/>
    </row>
    <row r="244" spans="1:8" ht="45.75" customHeight="1" x14ac:dyDescent="0.2">
      <c r="A244" s="46">
        <f>Order!B246</f>
        <v>8</v>
      </c>
      <c r="B244" s="47" t="str">
        <f>Order!C246</f>
        <v>TBT</v>
      </c>
      <c r="C244" s="48">
        <f>Order!A246</f>
        <v>257</v>
      </c>
      <c r="D244" s="46">
        <f>Order!L246</f>
        <v>1</v>
      </c>
      <c r="E244" s="49" t="str">
        <f>Order!E246</f>
        <v>97-555-XCB2006010</v>
      </c>
      <c r="F244" s="50" t="str">
        <f>Order!O246</f>
        <v>Various Languages Spoken (147), Age Groups (17A) and Sex (3) for the Population</v>
      </c>
      <c r="G244" s="48">
        <v>0</v>
      </c>
      <c r="H244" s="48"/>
    </row>
    <row r="245" spans="1:8" ht="45.75" customHeight="1" x14ac:dyDescent="0.2">
      <c r="A245" s="46">
        <f>Order!B247</f>
        <v>8</v>
      </c>
      <c r="B245" s="47" t="str">
        <f>Order!C247</f>
        <v>TBT</v>
      </c>
      <c r="C245" s="48">
        <f>Order!A247</f>
        <v>258</v>
      </c>
      <c r="D245" s="46">
        <f>Order!L247</f>
        <v>0</v>
      </c>
      <c r="E245" s="49" t="str">
        <f>Order!E247</f>
        <v>97-555-XCB2006011</v>
      </c>
      <c r="F245" s="50" t="str">
        <f>Order!O247</f>
        <v>Mother Tongue of Spouse or Partner (8) and Mother Tongue of Other Spouse or Partner (8) for Couples</v>
      </c>
      <c r="G245" s="48">
        <v>0</v>
      </c>
      <c r="H245" s="48"/>
    </row>
    <row r="246" spans="1:8" ht="45.75" customHeight="1" x14ac:dyDescent="0.2">
      <c r="A246" s="46">
        <f>Order!B248</f>
        <v>8</v>
      </c>
      <c r="B246" s="47" t="str">
        <f>Order!C248</f>
        <v>TBT</v>
      </c>
      <c r="C246" s="48">
        <f>Order!A248</f>
        <v>259</v>
      </c>
      <c r="D246" s="46">
        <f>Order!L248</f>
        <v>2</v>
      </c>
      <c r="E246" s="49" t="str">
        <f>Order!E248</f>
        <v>97-555-XCB2006012</v>
      </c>
      <c r="F246" s="50" t="str">
        <f>Order!O248</f>
        <v>Mother Tongue of Female Spouse or Partner (8), Mother Tongue of Child (8), Mother Tongue of Male Spouse or Partner (8) and Age Group of Child (5) for Children Under 18 Years of Age Living in an Opposite-sex Couple Family</v>
      </c>
      <c r="G246" s="48">
        <v>0</v>
      </c>
      <c r="H246" s="48"/>
    </row>
    <row r="247" spans="1:8" ht="45.75" customHeight="1" x14ac:dyDescent="0.2">
      <c r="A247" s="46">
        <f>Order!B249</f>
        <v>8</v>
      </c>
      <c r="B247" s="47" t="str">
        <f>Order!C249</f>
        <v>TBT</v>
      </c>
      <c r="C247" s="48">
        <f>Order!A249</f>
        <v>263</v>
      </c>
      <c r="D247" s="46">
        <f>Order!L249</f>
        <v>2</v>
      </c>
      <c r="E247" s="49" t="str">
        <f>Order!E249</f>
        <v>97-555-XCB2006032</v>
      </c>
      <c r="F247" s="50" t="str">
        <f>Order!O249</f>
        <v>Language Used Most Often at Work (8), Other Language Used Regularly at Work (9), Detailed Mother Tongue (186) and Age Groups (9) for the Population 15 Years and Over Who Worked Since 2005</v>
      </c>
      <c r="G247" s="48">
        <v>0</v>
      </c>
      <c r="H247" s="48"/>
    </row>
    <row r="248" spans="1:8" ht="45.75" customHeight="1" x14ac:dyDescent="0.2">
      <c r="A248" s="46">
        <f>Order!B250</f>
        <v>8</v>
      </c>
      <c r="B248" s="47" t="str">
        <f>Order!C250</f>
        <v>TBT</v>
      </c>
      <c r="C248" s="48">
        <f>Order!A250</f>
        <v>264</v>
      </c>
      <c r="D248" s="46">
        <f>Order!L250</f>
        <v>1</v>
      </c>
      <c r="E248" s="49" t="str">
        <f>Order!E250</f>
        <v>97-555-XCB2006034</v>
      </c>
      <c r="F248" s="50" t="str">
        <f>Order!O250</f>
        <v>Language Used Most Often at Work (8), Other Language Used Regularly at Work (9), Mother Tongue (8), Occupation - National Occupational Classification for Statistics 2006 (11) and Sex (3) for the Population 15 Years and Over Who Worked Since 2005</v>
      </c>
      <c r="G248" s="48">
        <v>0</v>
      </c>
      <c r="H248" s="48"/>
    </row>
    <row r="249" spans="1:8" ht="45.75" customHeight="1" x14ac:dyDescent="0.2">
      <c r="A249" s="46">
        <f>Order!B251</f>
        <v>8</v>
      </c>
      <c r="B249" s="47" t="str">
        <f>Order!C251</f>
        <v>TBT</v>
      </c>
      <c r="C249" s="48">
        <f>Order!A251</f>
        <v>265</v>
      </c>
      <c r="D249" s="46">
        <f>Order!L251</f>
        <v>1</v>
      </c>
      <c r="E249" s="49" t="str">
        <f>Order!E251</f>
        <v>97-555-XCB2006035</v>
      </c>
      <c r="F249" s="50" t="str">
        <f>Order!O251</f>
        <v>Language Used Most Often at Work (8), Other Language Used Regularly at Work (9), Mother Tongue (8), Industry - North American Industry Classification System 2002 (21) and Sex (3) for the Population 15 Years and Over Who Worked Since 2005</v>
      </c>
      <c r="G249" s="48">
        <v>0</v>
      </c>
      <c r="H249" s="48"/>
    </row>
    <row r="250" spans="1:8" ht="45.75" customHeight="1" x14ac:dyDescent="0.2">
      <c r="A250" s="46">
        <f>Order!B252</f>
        <v>8</v>
      </c>
      <c r="B250" s="47" t="str">
        <f>Order!C252</f>
        <v>TBT</v>
      </c>
      <c r="C250" s="48">
        <f>Order!A252</f>
        <v>266</v>
      </c>
      <c r="D250" s="46">
        <f>Order!L252</f>
        <v>1</v>
      </c>
      <c r="E250" s="49" t="str">
        <f>Order!E252</f>
        <v>97-555-XCB2006036</v>
      </c>
      <c r="F250" s="50" t="str">
        <f>Order!O252</f>
        <v>Language Used Most Often at Work (21), Other Language Used Regularly at Work (9), Mother Tongue (8) and Age Groups (9) for the Population 15 Years and Over Who Worked Since 2005</v>
      </c>
      <c r="G250" s="48">
        <v>0</v>
      </c>
      <c r="H250" s="48"/>
    </row>
    <row r="251" spans="1:8" ht="45.75" customHeight="1" x14ac:dyDescent="0.2">
      <c r="A251" s="46">
        <f>Order!B253</f>
        <v>8</v>
      </c>
      <c r="B251" s="47" t="str">
        <f>Order!C253</f>
        <v>TBT</v>
      </c>
      <c r="C251" s="48">
        <f>Order!A253</f>
        <v>267</v>
      </c>
      <c r="D251" s="46">
        <f>Order!L253</f>
        <v>1</v>
      </c>
      <c r="E251" s="49" t="str">
        <f>Order!E253</f>
        <v>97-555-XCB2006037</v>
      </c>
      <c r="F251" s="50" t="str">
        <f>Order!O253</f>
        <v>Language Used Most Often at Work (8), Other Language Used Regularly at Work (9), Mother Tongue (8), Highest Certificate, Diploma or Degree (7) and Sex (3) for the Population 15 Years and Over Who Worked Since 2005</v>
      </c>
      <c r="G251" s="48">
        <v>0</v>
      </c>
      <c r="H251" s="48"/>
    </row>
    <row r="252" spans="1:8" ht="45.75" customHeight="1" x14ac:dyDescent="0.2">
      <c r="A252" s="46">
        <f>Order!B254</f>
        <v>8</v>
      </c>
      <c r="B252" s="47" t="str">
        <f>Order!C254</f>
        <v>TBT</v>
      </c>
      <c r="C252" s="48">
        <f>Order!A254</f>
        <v>268</v>
      </c>
      <c r="D252" s="46">
        <f>Order!L254</f>
        <v>2</v>
      </c>
      <c r="E252" s="49" t="str">
        <f>Order!E254</f>
        <v>97-555-XCB2006042</v>
      </c>
      <c r="F252" s="50" t="str">
        <f>Order!O254</f>
        <v>Mother Tongue (8), Language Spoken Most Often at Home (8) and Generation Status (4) for the Population 15 Years and Over</v>
      </c>
      <c r="G252" s="48">
        <v>0</v>
      </c>
      <c r="H252" s="48"/>
    </row>
    <row r="253" spans="1:8" ht="45.75" customHeight="1" x14ac:dyDescent="0.2">
      <c r="A253" s="46">
        <f>Order!B255</f>
        <v>8</v>
      </c>
      <c r="B253" s="47" t="str">
        <f>Order!C255</f>
        <v>TBT</v>
      </c>
      <c r="C253" s="48">
        <f>Order!A255</f>
        <v>269</v>
      </c>
      <c r="D253" s="46">
        <f>Order!L255</f>
        <v>2</v>
      </c>
      <c r="E253" s="49" t="str">
        <f>Order!E255</f>
        <v>97-555-XCB2006044</v>
      </c>
      <c r="F253" s="50" t="str">
        <f>Order!O255</f>
        <v>Mother Tongue of Spouse or Partner (8), Mother Tongue of Child (8) Mother Tongue of Other Spouse or Partner (8) and Age Group of Child (5) for the Children Under 18 Years of Age Living in a Couple Family</v>
      </c>
      <c r="G253" s="48">
        <v>0</v>
      </c>
      <c r="H253" s="48"/>
    </row>
    <row r="254" spans="1:8" ht="45.75" customHeight="1" x14ac:dyDescent="0.2">
      <c r="A254" s="46">
        <f>Order!B256</f>
        <v>8</v>
      </c>
      <c r="B254" s="47" t="str">
        <f>Order!C256</f>
        <v>TBT</v>
      </c>
      <c r="C254" s="48">
        <f>Order!A256</f>
        <v>270</v>
      </c>
      <c r="D254" s="46">
        <f>Order!L256</f>
        <v>0</v>
      </c>
      <c r="E254" s="49" t="str">
        <f>Order!E256</f>
        <v>97-556-XCB2006006</v>
      </c>
      <c r="F254" s="50" t="str">
        <f>Order!O256</f>
        <v>Mobility Status 5 Years Ago (9), Mother Tongue (8), Age Groups (16) and Sex (3) for the Population Aged 5 Years and Over</v>
      </c>
      <c r="G254" s="48">
        <v>0</v>
      </c>
      <c r="H254" s="48"/>
    </row>
    <row r="255" spans="1:8" ht="45.75" customHeight="1" x14ac:dyDescent="0.2">
      <c r="A255" s="46">
        <f>Order!B257</f>
        <v>8</v>
      </c>
      <c r="B255" s="47" t="str">
        <f>Order!C257</f>
        <v>TBT</v>
      </c>
      <c r="C255" s="48">
        <f>Order!A257</f>
        <v>271</v>
      </c>
      <c r="D255" s="46">
        <f>Order!L257</f>
        <v>0</v>
      </c>
      <c r="E255" s="49" t="str">
        <f>Order!E257</f>
        <v>97-556-XCB2006007</v>
      </c>
      <c r="F255" s="50" t="str">
        <f>Order!O257</f>
        <v>Mobility Status 5 Years Ago (9), Legal Marital Status (6), Common-law Status (3), Age Groups (16) and Sex (3) for the Population Aged 5 Years and Over</v>
      </c>
      <c r="G255" s="48">
        <v>0</v>
      </c>
      <c r="H255" s="48"/>
    </row>
    <row r="256" spans="1:8" ht="45.75" customHeight="1" x14ac:dyDescent="0.2">
      <c r="A256" s="46">
        <f>Order!B258</f>
        <v>8</v>
      </c>
      <c r="B256" s="47" t="str">
        <f>Order!C258</f>
        <v>TBT</v>
      </c>
      <c r="C256" s="48">
        <f>Order!A258</f>
        <v>272</v>
      </c>
      <c r="D256" s="46">
        <f>Order!L258</f>
        <v>0</v>
      </c>
      <c r="E256" s="49" t="str">
        <f>Order!E258</f>
        <v>97-556-XCB2006010</v>
      </c>
      <c r="F256" s="50" t="str">
        <f>Order!O258</f>
        <v>Province or Territory of Residence 5 Years Ago (14), Mother Tongue (8), Age Groups (16) and Sex (3) for the Interprovincial Migrants Aged 5 Years and Over</v>
      </c>
      <c r="G256" s="48">
        <v>0</v>
      </c>
      <c r="H256" s="48"/>
    </row>
    <row r="257" spans="1:8" ht="45.75" customHeight="1" x14ac:dyDescent="0.2">
      <c r="A257" s="46">
        <f>Order!B259</f>
        <v>8</v>
      </c>
      <c r="B257" s="47" t="str">
        <f>Order!C259</f>
        <v>TBT</v>
      </c>
      <c r="C257" s="48">
        <f>Order!A259</f>
        <v>273</v>
      </c>
      <c r="D257" s="46">
        <f>Order!L259</f>
        <v>0</v>
      </c>
      <c r="E257" s="49" t="str">
        <f>Order!E259</f>
        <v>97-556-XCB2006011</v>
      </c>
      <c r="F257" s="50" t="str">
        <f>Order!O259</f>
        <v>Province or Territory of Residence 1 Year Ago (14), Mother Tongue (8), Age Groups (17B) and Sex (3) for the Interprovincial Migrants Aged 1 Year and Over</v>
      </c>
      <c r="G257" s="48">
        <v>0</v>
      </c>
      <c r="H257" s="48"/>
    </row>
    <row r="258" spans="1:8" ht="45.75" customHeight="1" x14ac:dyDescent="0.2">
      <c r="A258" s="46">
        <f>Order!B260</f>
        <v>8</v>
      </c>
      <c r="B258" s="47" t="str">
        <f>Order!C260</f>
        <v>TBT</v>
      </c>
      <c r="C258" s="48">
        <f>Order!A260</f>
        <v>274</v>
      </c>
      <c r="D258" s="46">
        <f>Order!L260</f>
        <v>2</v>
      </c>
      <c r="E258" s="49" t="str">
        <f>Order!E260</f>
        <v>97-556-XCB2006012</v>
      </c>
      <c r="F258" s="50" t="str">
        <f>Order!O260</f>
        <v>Census Metropolitan Area of Residence 5 Years Ago (37), Mother Tongue (8), Immigrant Status and Period of Immigration (9), Age Groups (16) and Sex (3) for the Inter-Census Metropolitan Area Migrants Aged 5 Years and Over</v>
      </c>
      <c r="G258" s="48">
        <v>0</v>
      </c>
      <c r="H258" s="48"/>
    </row>
    <row r="259" spans="1:8" ht="45.75" customHeight="1" x14ac:dyDescent="0.2">
      <c r="A259" s="46">
        <f>Order!B261</f>
        <v>8</v>
      </c>
      <c r="B259" s="47" t="str">
        <f>Order!C261</f>
        <v>TBT</v>
      </c>
      <c r="C259" s="48">
        <f>Order!A261</f>
        <v>275</v>
      </c>
      <c r="D259" s="46">
        <f>Order!L261</f>
        <v>1</v>
      </c>
      <c r="E259" s="49" t="str">
        <f>Order!E261</f>
        <v>97-556-XCB2006013</v>
      </c>
      <c r="F259" s="50" t="str">
        <f>Order!O261</f>
        <v>Census Metropolitan Area of Residence 1 Year Ago (37), Mother Tongue (8), Age Groups (17B) and Sex (3) for the Inter-Census Metropolitan Area Migrants Aged 1 Year and Over</v>
      </c>
      <c r="G259" s="48">
        <v>0</v>
      </c>
      <c r="H259" s="48"/>
    </row>
    <row r="260" spans="1:8" ht="45.75" customHeight="1" x14ac:dyDescent="0.2">
      <c r="A260" s="46">
        <f>Order!B262</f>
        <v>8</v>
      </c>
      <c r="B260" s="47" t="str">
        <f>Order!C262</f>
        <v>TBT</v>
      </c>
      <c r="C260" s="48">
        <f>Order!A262</f>
        <v>276</v>
      </c>
      <c r="D260" s="46">
        <f>Order!L262</f>
        <v>1</v>
      </c>
      <c r="E260" s="49" t="str">
        <f>Order!E262</f>
        <v>97-557-XCB2006006</v>
      </c>
      <c r="F260" s="50" t="str">
        <f>Order!O262</f>
        <v>Immigrant Status (4) for the Population</v>
      </c>
      <c r="G260" s="48">
        <v>0</v>
      </c>
      <c r="H260" s="48"/>
    </row>
    <row r="261" spans="1:8" ht="45.75" customHeight="1" x14ac:dyDescent="0.2">
      <c r="A261" s="46">
        <f>Order!B263</f>
        <v>8</v>
      </c>
      <c r="B261" s="47" t="str">
        <f>Order!C263</f>
        <v>TBT</v>
      </c>
      <c r="C261" s="48">
        <f>Order!A263</f>
        <v>277</v>
      </c>
      <c r="D261" s="46">
        <f>Order!L263</f>
        <v>0</v>
      </c>
      <c r="E261" s="49" t="str">
        <f>Order!E263</f>
        <v>97-557-XCB2006008</v>
      </c>
      <c r="F261" s="50" t="str">
        <f>Order!O263</f>
        <v>Citizenship (5), Place of Birth (35), Sex (3) and Immigrant Status and Period of Immigration (12) for the Population</v>
      </c>
      <c r="G261" s="48">
        <v>0</v>
      </c>
      <c r="H261" s="48"/>
    </row>
    <row r="262" spans="1:8" ht="45.75" customHeight="1" x14ac:dyDescent="0.2">
      <c r="A262" s="46">
        <f>Order!B264</f>
        <v>8</v>
      </c>
      <c r="B262" s="47" t="str">
        <f>Order!C264</f>
        <v>TBT</v>
      </c>
      <c r="C262" s="48">
        <f>Order!A264</f>
        <v>278</v>
      </c>
      <c r="D262" s="46">
        <f>Order!L264</f>
        <v>1</v>
      </c>
      <c r="E262" s="49" t="str">
        <f>Order!E264</f>
        <v>97-557-XCB2006009</v>
      </c>
      <c r="F262" s="50" t="str">
        <f>Order!O264</f>
        <v>Place of Birth of Father (35), Place of Birth of Mother (35) and Generation Status (4) for the Population 15 Years and Over</v>
      </c>
      <c r="G262" s="48">
        <v>0</v>
      </c>
      <c r="H262" s="48"/>
    </row>
    <row r="263" spans="1:8" ht="45.75" customHeight="1" x14ac:dyDescent="0.2">
      <c r="A263" s="46">
        <f>Order!B265</f>
        <v>8</v>
      </c>
      <c r="B263" s="47" t="str">
        <f>Order!C265</f>
        <v>TBT</v>
      </c>
      <c r="C263" s="48">
        <f>Order!A265</f>
        <v>279</v>
      </c>
      <c r="D263" s="46">
        <f>Order!L265</f>
        <v>2</v>
      </c>
      <c r="E263" s="49" t="str">
        <f>Order!E265</f>
        <v>97-557-XCB2006010</v>
      </c>
      <c r="F263" s="50" t="str">
        <f>Order!O265</f>
        <v>Generation Status (4), Age Groups (9) and Sex (3) for the Population 15 Years and Over</v>
      </c>
      <c r="G263" s="48">
        <v>0</v>
      </c>
      <c r="H263" s="48"/>
    </row>
    <row r="264" spans="1:8" ht="45.75" customHeight="1" x14ac:dyDescent="0.2">
      <c r="A264" s="46">
        <f>Order!B266</f>
        <v>8</v>
      </c>
      <c r="B264" s="47" t="str">
        <f>Order!C266</f>
        <v>TBT</v>
      </c>
      <c r="C264" s="48">
        <f>Order!A266</f>
        <v>280</v>
      </c>
      <c r="D264" s="46">
        <f>Order!L266</f>
        <v>0</v>
      </c>
      <c r="E264" s="49" t="str">
        <f>Order!E266</f>
        <v>97-557-XCB2006021</v>
      </c>
      <c r="F264" s="50" t="str">
        <f>Order!O266</f>
        <v>Immigrant Status and Period of Immigration (9), Knowledge of Official Languages (5), Detailed Mother Tongue (103), Age Groups (10) and Sex (3) for the Population</v>
      </c>
      <c r="G264" s="48">
        <v>0</v>
      </c>
      <c r="H264" s="48"/>
    </row>
    <row r="265" spans="1:8" ht="45.75" customHeight="1" x14ac:dyDescent="0.2">
      <c r="A265" s="46">
        <f>Order!B267</f>
        <v>8</v>
      </c>
      <c r="B265" s="47" t="str">
        <f>Order!C267</f>
        <v>TBT</v>
      </c>
      <c r="C265" s="48">
        <f>Order!A267</f>
        <v>281</v>
      </c>
      <c r="D265" s="46">
        <f>Order!L267</f>
        <v>1</v>
      </c>
      <c r="E265" s="49" t="str">
        <f>Order!E267</f>
        <v>97-557-XCB2006022</v>
      </c>
      <c r="F265" s="50" t="str">
        <f>Order!O267</f>
        <v>Detailed Country of Citizenship (203), Single and Multiple Citizenship Responses (3), Immigrant Status (4A) and Sex (3) for the Population</v>
      </c>
      <c r="G265" s="48">
        <v>0</v>
      </c>
      <c r="H265" s="48"/>
    </row>
    <row r="266" spans="1:8" ht="45.75" customHeight="1" x14ac:dyDescent="0.2">
      <c r="A266" s="46">
        <f>Order!B268</f>
        <v>8</v>
      </c>
      <c r="B266" s="47" t="str">
        <f>Order!C268</f>
        <v>TBT</v>
      </c>
      <c r="C266" s="48">
        <f>Order!A268</f>
        <v>282</v>
      </c>
      <c r="D266" s="46">
        <f>Order!L268</f>
        <v>2</v>
      </c>
      <c r="E266" s="49" t="str">
        <f>Order!E268</f>
        <v>97-557-XCB2006023</v>
      </c>
      <c r="F266" s="50" t="str">
        <f>Order!O268</f>
        <v>Place of Birth (33), Age at Immigration (6), Period of Immigration (9) and Sex (3) for the Immigrant Population</v>
      </c>
      <c r="G266" s="48">
        <v>0</v>
      </c>
      <c r="H266" s="48"/>
    </row>
    <row r="267" spans="1:8" ht="45.75" customHeight="1" x14ac:dyDescent="0.2">
      <c r="A267" s="46">
        <f>Order!B269</f>
        <v>8</v>
      </c>
      <c r="B267" s="47" t="str">
        <f>Order!C269</f>
        <v>TBT</v>
      </c>
      <c r="C267" s="48">
        <f>Order!A269</f>
        <v>283</v>
      </c>
      <c r="D267" s="46">
        <f>Order!L269</f>
        <v>0</v>
      </c>
      <c r="E267" s="49" t="str">
        <f>Order!E269</f>
        <v>97-558-XCB2006006</v>
      </c>
      <c r="F267" s="50" t="str">
        <f>Order!O269</f>
        <v>Aboriginal Identity (8), Area of Residence (6), Age Groups (12) and Sex (3) for the Population</v>
      </c>
      <c r="G267" s="48">
        <v>0</v>
      </c>
      <c r="H267" s="48"/>
    </row>
    <row r="268" spans="1:8" ht="45.75" customHeight="1" x14ac:dyDescent="0.2">
      <c r="A268" s="46">
        <f>Order!B270</f>
        <v>8</v>
      </c>
      <c r="B268" s="47" t="str">
        <f>Order!C270</f>
        <v>TBT</v>
      </c>
      <c r="C268" s="48">
        <f>Order!A270</f>
        <v>284</v>
      </c>
      <c r="D268" s="46">
        <f>Order!L270</f>
        <v>1</v>
      </c>
      <c r="E268" s="49" t="str">
        <f>Order!E270</f>
        <v>97-558-XCB2006007</v>
      </c>
      <c r="F268" s="50" t="str">
        <f>Order!O270</f>
        <v>Aboriginal Identity (8), Sex (3) and Age Groups (12) for the Population</v>
      </c>
      <c r="G268" s="48">
        <v>0</v>
      </c>
      <c r="H268" s="48"/>
    </row>
    <row r="269" spans="1:8" ht="45.75" customHeight="1" x14ac:dyDescent="0.2">
      <c r="A269" s="46">
        <f>Order!B271</f>
        <v>8</v>
      </c>
      <c r="B269" s="47" t="str">
        <f>Order!C271</f>
        <v>TBT</v>
      </c>
      <c r="C269" s="48">
        <f>Order!A271</f>
        <v>285</v>
      </c>
      <c r="D269" s="46">
        <f>Order!L271</f>
        <v>0</v>
      </c>
      <c r="E269" s="49" t="str">
        <f>Order!E271</f>
        <v>97-558-XCB2006010</v>
      </c>
      <c r="F269" s="50" t="str">
        <f>Order!O271</f>
        <v>Aboriginal Identity (3), Registered Indian Status (3), Age Groups (12), Sex (3) and Area of Residence (6) for the Population</v>
      </c>
      <c r="G269" s="48">
        <v>0</v>
      </c>
      <c r="H269" s="48"/>
    </row>
    <row r="270" spans="1:8" ht="45.75" customHeight="1" x14ac:dyDescent="0.2">
      <c r="A270" s="46">
        <f>Order!B272</f>
        <v>8</v>
      </c>
      <c r="B270" s="47" t="str">
        <f>Order!C272</f>
        <v>TBT</v>
      </c>
      <c r="C270" s="48">
        <f>Order!A272</f>
        <v>286</v>
      </c>
      <c r="D270" s="46">
        <f>Order!L272</f>
        <v>0</v>
      </c>
      <c r="E270" s="49" t="str">
        <f>Order!E272</f>
        <v>97-558-XCB2006011</v>
      </c>
      <c r="F270" s="50" t="str">
        <f>Order!O272</f>
        <v>Aboriginal Identity (3), Registered Indian Status (3), Age Groups (12) and Sex (3) for the Population</v>
      </c>
      <c r="G270" s="48">
        <v>0</v>
      </c>
      <c r="H270" s="48"/>
    </row>
    <row r="271" spans="1:8" ht="45.75" customHeight="1" x14ac:dyDescent="0.2">
      <c r="A271" s="46">
        <f>Order!B273</f>
        <v>8</v>
      </c>
      <c r="B271" s="47" t="str">
        <f>Order!C273</f>
        <v>TBT</v>
      </c>
      <c r="C271" s="48">
        <f>Order!A273</f>
        <v>287</v>
      </c>
      <c r="D271" s="46">
        <f>Order!L273</f>
        <v>1</v>
      </c>
      <c r="E271" s="49" t="str">
        <f>Order!E273</f>
        <v>97-558-XCB2006015</v>
      </c>
      <c r="F271" s="50" t="str">
        <f>Order!O273</f>
        <v>Selected Language Characteristics (165), Aboriginal Identity (8), Age Groups (7), Sex (3) and Area of Residence (6) for the Population</v>
      </c>
      <c r="G271" s="48">
        <v>0</v>
      </c>
      <c r="H271" s="48"/>
    </row>
    <row r="272" spans="1:8" ht="45.75" customHeight="1" x14ac:dyDescent="0.2">
      <c r="A272" s="46">
        <f>Order!B274</f>
        <v>8</v>
      </c>
      <c r="B272" s="47" t="str">
        <f>Order!C274</f>
        <v>TBT</v>
      </c>
      <c r="C272" s="48">
        <f>Order!A274</f>
        <v>288</v>
      </c>
      <c r="D272" s="46">
        <f>Order!L274</f>
        <v>1</v>
      </c>
      <c r="E272" s="49" t="str">
        <f>Order!E274</f>
        <v>97-558-XCB2006016</v>
      </c>
      <c r="F272" s="50" t="str">
        <f>Order!O274</f>
        <v>Selected Language Characteristics (165), Aboriginal Identity (8), Age Groups (7) and Sex (3) for the Population</v>
      </c>
      <c r="G272" s="48">
        <v>0</v>
      </c>
      <c r="H272" s="48"/>
    </row>
    <row r="273" spans="1:8" ht="45.75" customHeight="1" x14ac:dyDescent="0.2">
      <c r="A273" s="46">
        <f>Order!B275</f>
        <v>8</v>
      </c>
      <c r="B273" s="47" t="str">
        <f>Order!C275</f>
        <v>TBT</v>
      </c>
      <c r="C273" s="48">
        <f>Order!A275</f>
        <v>289</v>
      </c>
      <c r="D273" s="46">
        <f>Order!L275</f>
        <v>1</v>
      </c>
      <c r="E273" s="49" t="str">
        <f>Order!E275</f>
        <v>97-558-XCB2006017</v>
      </c>
      <c r="F273" s="50" t="str">
        <f>Order!O275</f>
        <v>Selected Language Characteristics (165), Registered Indian Status (3), Age Groups (7), Sex (3) and Area of Residence (6) for the Population</v>
      </c>
      <c r="G273" s="48">
        <v>0</v>
      </c>
      <c r="H273" s="48"/>
    </row>
    <row r="274" spans="1:8" ht="45.75" customHeight="1" x14ac:dyDescent="0.2">
      <c r="A274" s="46">
        <f>Order!B276</f>
        <v>8</v>
      </c>
      <c r="B274" s="47" t="str">
        <f>Order!C276</f>
        <v>TBT</v>
      </c>
      <c r="C274" s="48">
        <f>Order!A276</f>
        <v>290</v>
      </c>
      <c r="D274" s="46">
        <f>Order!L276</f>
        <v>1</v>
      </c>
      <c r="E274" s="49" t="str">
        <f>Order!E276</f>
        <v>97-558-XCB2006018</v>
      </c>
      <c r="F274" s="50" t="str">
        <f>Order!O276</f>
        <v>Selected Language Characteristics (165), Registered Indian Status (3), Age Groups (7) and Sex (3) for the Population</v>
      </c>
      <c r="G274" s="48">
        <v>0</v>
      </c>
      <c r="H274" s="48"/>
    </row>
    <row r="275" spans="1:8" ht="45.75" customHeight="1" x14ac:dyDescent="0.2">
      <c r="A275" s="46">
        <f>Order!B277</f>
        <v>8</v>
      </c>
      <c r="B275" s="47" t="str">
        <f>Order!C277</f>
        <v>TBT</v>
      </c>
      <c r="C275" s="48">
        <f>Order!A277</f>
        <v>291</v>
      </c>
      <c r="D275" s="46">
        <f>Order!L277</f>
        <v>2</v>
      </c>
      <c r="E275" s="49" t="str">
        <f>Order!E277</f>
        <v>97-558-XCB2006023</v>
      </c>
      <c r="F275" s="50" t="str">
        <f>Order!O277</f>
        <v>Aboriginal Identity (5), Condition of Dwelling (4), Number of Persons per Room (5), Age Groups (7), Sex (3) and Inuit Area of Residence (11) for the Population in Private Households</v>
      </c>
      <c r="G275" s="48">
        <v>0</v>
      </c>
      <c r="H275" s="48"/>
    </row>
    <row r="276" spans="1:8" ht="45.75" customHeight="1" x14ac:dyDescent="0.2">
      <c r="A276" s="46">
        <f>Order!B278</f>
        <v>8</v>
      </c>
      <c r="B276" s="47" t="str">
        <f>Order!C278</f>
        <v>TBT</v>
      </c>
      <c r="C276" s="48">
        <f>Order!A278</f>
        <v>292</v>
      </c>
      <c r="D276" s="46">
        <f>Order!L278</f>
        <v>1</v>
      </c>
      <c r="E276" s="49" t="str">
        <f>Order!E278</f>
        <v>97-558-XCB2006024</v>
      </c>
      <c r="F276" s="50" t="str">
        <f>Order!O278</f>
        <v>Aboriginal Identity (5), Selected Language Characteristics (21), Age Groups (12), Sex (3) and Inuit Area of Residence (11) for Population</v>
      </c>
      <c r="G276" s="48">
        <v>0</v>
      </c>
      <c r="H276" s="48"/>
    </row>
    <row r="277" spans="1:8" ht="45.75" customHeight="1" x14ac:dyDescent="0.2">
      <c r="A277" s="46">
        <f>Order!B279</f>
        <v>8</v>
      </c>
      <c r="B277" s="47" t="str">
        <f>Order!C279</f>
        <v>TBT</v>
      </c>
      <c r="C277" s="48">
        <f>Order!A279</f>
        <v>293</v>
      </c>
      <c r="D277" s="46">
        <f>Order!L279</f>
        <v>2</v>
      </c>
      <c r="E277" s="49" t="str">
        <f>Order!E279</f>
        <v>97-559-XCB2006006</v>
      </c>
      <c r="F277" s="50" t="str">
        <f>Order!O279</f>
        <v>Hours Spent Doing Unpaid Housework (7), Hours Spent Looking After Children, Without Pay (7), Hours Spent Providing Unpaid Care or Assistance to Seniors (6), Age Groups (9) and Sex (3) for the Population 15 Years and Over</v>
      </c>
      <c r="G277" s="48">
        <v>0</v>
      </c>
      <c r="H277" s="48"/>
    </row>
    <row r="278" spans="1:8" ht="45.75" customHeight="1" x14ac:dyDescent="0.2">
      <c r="A278" s="46">
        <f>Order!B280</f>
        <v>8</v>
      </c>
      <c r="B278" s="47" t="str">
        <f>Order!C280</f>
        <v>TBT</v>
      </c>
      <c r="C278" s="48">
        <f>Order!A280</f>
        <v>294</v>
      </c>
      <c r="D278" s="46">
        <f>Order!L280</f>
        <v>0</v>
      </c>
      <c r="E278" s="49" t="str">
        <f>Order!E280</f>
        <v>97-559-XCB2006009</v>
      </c>
      <c r="F278" s="50" t="str">
        <f>Order!O280</f>
        <v>Industry - North American Industry Classification System 2002 (433), Class of Worker (6) and Sex (3) for the Labour Force 15 Years and Over</v>
      </c>
      <c r="G278" s="48">
        <v>0</v>
      </c>
      <c r="H278" s="48"/>
    </row>
    <row r="279" spans="1:8" ht="45.75" customHeight="1" x14ac:dyDescent="0.2">
      <c r="A279" s="46">
        <f>Order!B281</f>
        <v>8</v>
      </c>
      <c r="B279" s="47" t="str">
        <f>Order!C281</f>
        <v>TBT</v>
      </c>
      <c r="C279" s="48">
        <f>Order!A281</f>
        <v>295</v>
      </c>
      <c r="D279" s="46">
        <f>Order!L281</f>
        <v>0</v>
      </c>
      <c r="E279" s="49" t="str">
        <f>Order!E281</f>
        <v>97-559-XCB2006011</v>
      </c>
      <c r="F279" s="50" t="str">
        <f>Order!O281</f>
        <v>Occupation - National Occupational Classification for Statistics 2006 (720), Class of Worker (6) and Sex (3) for the Labour Force 15 Years and Over</v>
      </c>
      <c r="G279" s="48">
        <v>0</v>
      </c>
      <c r="H279" s="48"/>
    </row>
    <row r="280" spans="1:8" ht="45.75" customHeight="1" x14ac:dyDescent="0.2">
      <c r="A280" s="46">
        <f>Order!B282</f>
        <v>8</v>
      </c>
      <c r="B280" s="47" t="str">
        <f>Order!C282</f>
        <v>TBT</v>
      </c>
      <c r="C280" s="48">
        <f>Order!A282</f>
        <v>296</v>
      </c>
      <c r="D280" s="46">
        <f>Order!L282</f>
        <v>1</v>
      </c>
      <c r="E280" s="49" t="str">
        <f>Order!E282</f>
        <v>97-559-XCB2006015</v>
      </c>
      <c r="F280" s="50" t="str">
        <f>Order!O282</f>
        <v>Unpaid Work (20), Age Groups (9) and Sex (3) for the Population 15 Years and Over</v>
      </c>
      <c r="G280" s="48">
        <v>0</v>
      </c>
      <c r="H280" s="48"/>
    </row>
    <row r="281" spans="1:8" ht="45.75" customHeight="1" x14ac:dyDescent="0.2">
      <c r="A281" s="46">
        <f>Order!B283</f>
        <v>8</v>
      </c>
      <c r="B281" s="47" t="str">
        <f>Order!C283</f>
        <v>TBT</v>
      </c>
      <c r="C281" s="48">
        <f>Order!A283</f>
        <v>297</v>
      </c>
      <c r="D281" s="46">
        <f>Order!L283</f>
        <v>3</v>
      </c>
      <c r="E281" s="49" t="str">
        <f>Order!E283</f>
        <v>97-559-XCB2006017</v>
      </c>
      <c r="F281" s="50" t="str">
        <f>Order!O283</f>
        <v>Labour Force Activity (8), Presence of Children by Age Groups (11), Age Groups (9), Marital Status (7) and Sex (3) for the Population 15 Years and Over Living in Private Households</v>
      </c>
      <c r="G281" s="48">
        <v>0</v>
      </c>
      <c r="H281" s="48"/>
    </row>
    <row r="282" spans="1:8" ht="45.75" customHeight="1" x14ac:dyDescent="0.2">
      <c r="A282" s="46">
        <f>Order!B284</f>
        <v>8</v>
      </c>
      <c r="B282" s="47" t="str">
        <f>Order!C284</f>
        <v>TBT</v>
      </c>
      <c r="C282" s="48">
        <f>Order!A284</f>
        <v>298</v>
      </c>
      <c r="D282" s="46">
        <f>Order!L284</f>
        <v>1</v>
      </c>
      <c r="E282" s="49" t="str">
        <f>Order!E284</f>
        <v>97-559-XCB2006020</v>
      </c>
      <c r="F282" s="50" t="str">
        <f>Order!O284</f>
        <v>Labour Force Activity (8), Highest Certificate, Diploma or Degree (14), Age Groups (12A) and Sex (3) for the Population 15 Years and Over</v>
      </c>
      <c r="G282" s="48">
        <v>0</v>
      </c>
      <c r="H282" s="48"/>
    </row>
    <row r="283" spans="1:8" ht="45.75" customHeight="1" x14ac:dyDescent="0.2">
      <c r="A283" s="46">
        <f>Order!B285</f>
        <v>8</v>
      </c>
      <c r="B283" s="47" t="str">
        <f>Order!C285</f>
        <v>TBT</v>
      </c>
      <c r="C283" s="48">
        <f>Order!A285</f>
        <v>299</v>
      </c>
      <c r="D283" s="46">
        <f>Order!L285</f>
        <v>1</v>
      </c>
      <c r="E283" s="49" t="str">
        <f>Order!E285</f>
        <v>97-559-XCB2006021</v>
      </c>
      <c r="F283" s="50" t="str">
        <f>Order!O285</f>
        <v>Work Activity in 2005 (23), Age Groups (9) and Sex (3) for the Population 15 Years and Over</v>
      </c>
      <c r="G283" s="48">
        <v>0</v>
      </c>
      <c r="H283" s="48"/>
    </row>
    <row r="284" spans="1:8" ht="45.75" customHeight="1" x14ac:dyDescent="0.2">
      <c r="A284" s="46">
        <f>Order!B286</f>
        <v>8</v>
      </c>
      <c r="B284" s="47" t="str">
        <f>Order!C286</f>
        <v>TBT</v>
      </c>
      <c r="C284" s="48">
        <f>Order!A286</f>
        <v>300</v>
      </c>
      <c r="D284" s="46">
        <f>Order!L286</f>
        <v>1</v>
      </c>
      <c r="E284" s="49" t="str">
        <f>Order!E286</f>
        <v>97-559-XCB2006025</v>
      </c>
      <c r="F284" s="50" t="str">
        <f>Order!O286</f>
        <v>Class of Worker (12), Age Groups (12A) and Sex (3) for the Labour Force 15 Years and Over</v>
      </c>
      <c r="G284" s="48">
        <v>0</v>
      </c>
      <c r="H284" s="48"/>
    </row>
    <row r="285" spans="1:8" ht="45.75" customHeight="1" x14ac:dyDescent="0.2">
      <c r="A285" s="46">
        <f>Order!B287</f>
        <v>8</v>
      </c>
      <c r="B285" s="47" t="str">
        <f>Order!C287</f>
        <v>TBT</v>
      </c>
      <c r="C285" s="48">
        <f>Order!A287</f>
        <v>301</v>
      </c>
      <c r="D285" s="46">
        <f>Order!L287</f>
        <v>1</v>
      </c>
      <c r="E285" s="49" t="str">
        <f>Order!E287</f>
        <v>97-560-XCB2006005</v>
      </c>
      <c r="F285" s="50" t="str">
        <f>Order!O287</f>
        <v>Major Field of Study - Classification of Instructional Programs, 2000 (13), Highest Postsecondary Certificate, Diploma or Degree (12), Age Groups (10A) and Sex (3) for the Population 15 Years and Over With Postsecondary Studies</v>
      </c>
      <c r="G285" s="48">
        <v>0</v>
      </c>
      <c r="H285" s="48"/>
    </row>
    <row r="286" spans="1:8" ht="45.75" customHeight="1" x14ac:dyDescent="0.2">
      <c r="A286" s="46">
        <f>Order!B288</f>
        <v>8</v>
      </c>
      <c r="B286" s="47" t="str">
        <f>Order!C288</f>
        <v>TBT</v>
      </c>
      <c r="C286" s="48">
        <f>Order!A288</f>
        <v>302</v>
      </c>
      <c r="D286" s="46">
        <f>Order!L288</f>
        <v>1</v>
      </c>
      <c r="E286" s="49" t="str">
        <f>Order!E288</f>
        <v>97-560-XCB2006007;  97-560-XCB2006008</v>
      </c>
      <c r="F286" s="50" t="str">
        <f>Order!O288</f>
        <v>Highest Certificate, Diploma or Degree (14), Age Groups (10A) and Sex (3) for the Population 15 Years and Over</v>
      </c>
      <c r="G286" s="48">
        <v>0</v>
      </c>
      <c r="H286" s="48"/>
    </row>
    <row r="287" spans="1:8" ht="45.75" customHeight="1" x14ac:dyDescent="0.2">
      <c r="A287" s="46">
        <f>Order!B289</f>
        <v>8</v>
      </c>
      <c r="B287" s="47" t="str">
        <f>Order!C289</f>
        <v>TBT</v>
      </c>
      <c r="C287" s="48">
        <f>Order!A289</f>
        <v>303</v>
      </c>
      <c r="D287" s="46">
        <f>Order!L289</f>
        <v>1</v>
      </c>
      <c r="E287" s="49" t="str">
        <f>Order!E289</f>
        <v>97-560-XCB2006009</v>
      </c>
      <c r="F287" s="50" t="str">
        <f>Order!O289</f>
        <v>Major Field of Study - Classification of Instructional Programs, 2000 (423), Age Groups (10A) and Sex (3) for the Population 15 Years and Over With Trades or College Certificates or Diplomas</v>
      </c>
      <c r="G287" s="48">
        <v>0</v>
      </c>
      <c r="H287" s="48"/>
    </row>
    <row r="288" spans="1:8" ht="45.75" customHeight="1" x14ac:dyDescent="0.2">
      <c r="A288" s="46">
        <f>Order!B290</f>
        <v>8</v>
      </c>
      <c r="B288" s="47" t="str">
        <f>Order!C290</f>
        <v>TBT</v>
      </c>
      <c r="C288" s="48">
        <f>Order!A290</f>
        <v>304</v>
      </c>
      <c r="D288" s="46">
        <f>Order!L290</f>
        <v>1</v>
      </c>
      <c r="E288" s="49" t="str">
        <f>Order!E290</f>
        <v>97-560-XCB2006010</v>
      </c>
      <c r="F288" s="50" t="str">
        <f>Order!O290</f>
        <v>Major Field of Study - Classification of Instructional Programs, 2000 (423), Age Groups (10A) and Sex (3) for the Population 15 Years and Over With University Certificates, Diplomas or Degrees</v>
      </c>
      <c r="G288" s="48">
        <v>0</v>
      </c>
      <c r="H288" s="48"/>
    </row>
    <row r="289" spans="1:8" ht="45.75" customHeight="1" x14ac:dyDescent="0.2">
      <c r="A289" s="46">
        <f>Order!B291</f>
        <v>8</v>
      </c>
      <c r="B289" s="47" t="str">
        <f>Order!C291</f>
        <v>TBT</v>
      </c>
      <c r="C289" s="48">
        <f>Order!A291</f>
        <v>305</v>
      </c>
      <c r="D289" s="46">
        <f>Order!L291</f>
        <v>1</v>
      </c>
      <c r="E289" s="49" t="str">
        <f>Order!E291</f>
        <v>97-560-XCB2006011</v>
      </c>
      <c r="F289" s="50" t="str">
        <f>Order!O291</f>
        <v>Labour Force Activity (8), Highest Certificate, Diploma or Degree (14), Major Field of Study - Classification of Instructional Programs, 2000 (73), Age Groups (9) and Sex (3) for the Population 15 Years and Over</v>
      </c>
      <c r="G289" s="48">
        <v>0</v>
      </c>
      <c r="H289" s="48"/>
    </row>
    <row r="290" spans="1:8" ht="45.75" customHeight="1" x14ac:dyDescent="0.2">
      <c r="A290" s="46">
        <f>Order!B292</f>
        <v>8</v>
      </c>
      <c r="B290" s="47" t="str">
        <f>Order!C292</f>
        <v>TBT</v>
      </c>
      <c r="C290" s="48">
        <f>Order!A292</f>
        <v>306</v>
      </c>
      <c r="D290" s="46">
        <f>Order!L292</f>
        <v>2</v>
      </c>
      <c r="E290" s="49" t="str">
        <f>Order!E292</f>
        <v>97-560-XCB2006012</v>
      </c>
      <c r="F290" s="50" t="str">
        <f>Order!O292</f>
        <v>Labour Force Activity (8), Highest Certificate, Diploma or Degree (14), Major Field of Study - Classification of Instructional Programs, 2000 (14), Age Groups (9) and Sex (3) for the Population 15 Years and Over</v>
      </c>
      <c r="G290" s="48">
        <v>0</v>
      </c>
      <c r="H290" s="48"/>
    </row>
    <row r="291" spans="1:8" ht="45.75" customHeight="1" x14ac:dyDescent="0.2">
      <c r="A291" s="46">
        <f>Order!B293</f>
        <v>8</v>
      </c>
      <c r="B291" s="47" t="str">
        <f>Order!C293</f>
        <v>TBT</v>
      </c>
      <c r="C291" s="48">
        <f>Order!A293</f>
        <v>307</v>
      </c>
      <c r="D291" s="46">
        <f>Order!L293</f>
        <v>1</v>
      </c>
      <c r="E291" s="49" t="str">
        <f>Order!E293</f>
        <v>97-560-XCB2006013</v>
      </c>
      <c r="F291" s="50" t="str">
        <f>Order!O293</f>
        <v>Occupation - National Occupational Classification for Statistics 2006 (11), Highest Certificate, Diploma or Degree (14), Major Field of Study - Classification of Instructional Programs, 2000 (73), Age Groups (9) and Sex (3) for the Employed Labour Force 15 Years and Over</v>
      </c>
      <c r="G291" s="48">
        <v>0</v>
      </c>
      <c r="H291" s="48"/>
    </row>
    <row r="292" spans="1:8" ht="45.75" customHeight="1" x14ac:dyDescent="0.2">
      <c r="A292" s="46">
        <f>Order!B294</f>
        <v>8</v>
      </c>
      <c r="B292" s="47" t="str">
        <f>Order!C294</f>
        <v>TBT</v>
      </c>
      <c r="C292" s="48">
        <f>Order!A294</f>
        <v>308</v>
      </c>
      <c r="D292" s="46">
        <f>Order!L294</f>
        <v>1</v>
      </c>
      <c r="E292" s="49" t="str">
        <f>Order!E294</f>
        <v>97-560-XCB2006014</v>
      </c>
      <c r="F292" s="50" t="str">
        <f>Order!O294</f>
        <v>Occupation - National Occupational Classification for Statistics 2006 (11), Highest Certificate, Diploma or Degree (7), Major Field of Study - Classification of Instructional Programs, 2000 (14), Age Groups (9) and Sex (3) for the Employed Labour Force 15 Years and Over</v>
      </c>
      <c r="G292" s="48">
        <v>0</v>
      </c>
      <c r="H292" s="48"/>
    </row>
    <row r="293" spans="1:8" ht="45.75" customHeight="1" x14ac:dyDescent="0.2">
      <c r="A293" s="46">
        <f>Order!B295</f>
        <v>8</v>
      </c>
      <c r="B293" s="47" t="str">
        <f>Order!C295</f>
        <v>TBT</v>
      </c>
      <c r="C293" s="48">
        <f>Order!A295</f>
        <v>309</v>
      </c>
      <c r="D293" s="46">
        <f>Order!L295</f>
        <v>1</v>
      </c>
      <c r="E293" s="49" t="str">
        <f>Order!E295</f>
        <v>97-560-XCB2006017</v>
      </c>
      <c r="F293" s="50" t="str">
        <f>Order!O295</f>
        <v>Highest Certificate, Diploma or Degree (14), Location of Study (29), Major Field of Study - Classification of Instructional Programs, 2000 (14), Age Groups (10A) and Sex (3) for the Population 15 Years and Over</v>
      </c>
      <c r="G293" s="48">
        <v>0</v>
      </c>
      <c r="H293" s="48"/>
    </row>
    <row r="294" spans="1:8" ht="45.75" customHeight="1" x14ac:dyDescent="0.2">
      <c r="A294" s="46">
        <f>Order!B296</f>
        <v>8</v>
      </c>
      <c r="B294" s="47" t="str">
        <f>Order!C296</f>
        <v>TBT</v>
      </c>
      <c r="C294" s="48">
        <f>Order!A296</f>
        <v>310</v>
      </c>
      <c r="D294" s="46">
        <f>Order!L296</f>
        <v>1</v>
      </c>
      <c r="E294" s="49" t="str">
        <f>Order!E296</f>
        <v>97-560-XCB2006022</v>
      </c>
      <c r="F294" s="50" t="str">
        <f>Order!O296</f>
        <v>High School Certificate or Equivalent (12), Labour Force Activity (8), Age Groups (10A) and Sex (3) for the Population 15 Years and Over</v>
      </c>
      <c r="G294" s="48">
        <v>0</v>
      </c>
      <c r="H294" s="48"/>
    </row>
    <row r="295" spans="1:8" ht="45.75" customHeight="1" x14ac:dyDescent="0.2">
      <c r="A295" s="46">
        <f>Order!B297</f>
        <v>8</v>
      </c>
      <c r="B295" s="47" t="str">
        <f>Order!C297</f>
        <v>TBT</v>
      </c>
      <c r="C295" s="48">
        <f>Order!A297</f>
        <v>311</v>
      </c>
      <c r="D295" s="46">
        <f>Order!L297</f>
        <v>1</v>
      </c>
      <c r="E295" s="49" t="str">
        <f>Order!E297</f>
        <v>97-560-XCB2006027</v>
      </c>
      <c r="F295" s="50" t="str">
        <f>Order!O297</f>
        <v>Mother Tongue (8), Highest Certificate, Diploma or Degree (14), Major Field of Study - Classification of Instructional Programs, 2000 (14), Age Groups (10A) and Sex (3) for the Population 15 Years and Over</v>
      </c>
      <c r="G295" s="48">
        <v>0</v>
      </c>
      <c r="H295" s="48"/>
    </row>
    <row r="296" spans="1:8" ht="45.75" customHeight="1" x14ac:dyDescent="0.2">
      <c r="A296" s="46">
        <f>Order!B298</f>
        <v>8</v>
      </c>
      <c r="B296" s="47" t="str">
        <f>Order!C298</f>
        <v>TBT</v>
      </c>
      <c r="C296" s="48">
        <f>Order!A298</f>
        <v>312</v>
      </c>
      <c r="D296" s="46">
        <f>Order!L298</f>
        <v>1</v>
      </c>
      <c r="E296" s="49" t="str">
        <f>Order!E298</f>
        <v>97-560-XCB2006028</v>
      </c>
      <c r="F296" s="50" t="str">
        <f>Order!O298</f>
        <v>Aboriginal Identity (8), Highest Certificate, Diploma or Degree (14), Major Field of Study - Classification of Instructional Programs, 2000 (14), Area of Residence (6), Age Groups (10A) and Sex (3) for the Population 15 Years and Over</v>
      </c>
      <c r="G296" s="48">
        <v>0</v>
      </c>
      <c r="H296" s="48"/>
    </row>
    <row r="297" spans="1:8" ht="45.75" customHeight="1" x14ac:dyDescent="0.2">
      <c r="A297" s="46">
        <f>Order!B299</f>
        <v>8</v>
      </c>
      <c r="B297" s="47" t="str">
        <f>Order!C299</f>
        <v>TBT</v>
      </c>
      <c r="C297" s="48">
        <f>Order!A299</f>
        <v>313</v>
      </c>
      <c r="D297" s="46">
        <f>Order!L299</f>
        <v>1</v>
      </c>
      <c r="E297" s="49" t="str">
        <f>Order!E299</f>
        <v>97-560-XCB2006030</v>
      </c>
      <c r="F297" s="50" t="str">
        <f>Order!O299</f>
        <v>Mother Tongue (8), Labour Force Activity (8), Highest Certificate, Diploma or Degree (7), Knowledge of Official Languages (5), Age Groups (9) and Sex (3) for the Population 15 Years and Over</v>
      </c>
      <c r="G297" s="48">
        <v>0</v>
      </c>
      <c r="H297" s="48"/>
    </row>
    <row r="298" spans="1:8" ht="45.75" customHeight="1" x14ac:dyDescent="0.2">
      <c r="A298" s="46">
        <f>Order!B300</f>
        <v>8</v>
      </c>
      <c r="B298" s="47" t="str">
        <f>Order!C300</f>
        <v>TBT</v>
      </c>
      <c r="C298" s="48">
        <f>Order!A300</f>
        <v>314</v>
      </c>
      <c r="D298" s="46">
        <f>Order!L300</f>
        <v>1</v>
      </c>
      <c r="E298" s="49" t="str">
        <f>Order!E300</f>
        <v>97-560-XCB2006031</v>
      </c>
      <c r="F298" s="50" t="str">
        <f>Order!O300</f>
        <v>Labour Force Activity (8), Aboriginal Identity (8), Highest Certificate, Diploma or Degree (14), Area of Residence (6), Age Groups (12A) and Sex (3) for the Population 15 Years and Over</v>
      </c>
      <c r="G298" s="48">
        <v>0</v>
      </c>
      <c r="H298" s="48"/>
    </row>
    <row r="299" spans="1:8" ht="45.75" customHeight="1" x14ac:dyDescent="0.2">
      <c r="A299" s="46">
        <f>Order!B301</f>
        <v>8</v>
      </c>
      <c r="B299" s="47" t="str">
        <f>Order!C301</f>
        <v>TBT</v>
      </c>
      <c r="C299" s="48">
        <f>Order!A301</f>
        <v>315</v>
      </c>
      <c r="D299" s="46">
        <f>Order!L301</f>
        <v>1</v>
      </c>
      <c r="E299" s="49" t="str">
        <f>Order!E301</f>
        <v>97-561-XCB2006006</v>
      </c>
      <c r="F299" s="50" t="str">
        <f>Order!O301</f>
        <v>Place of Work Status (5), Age Groups (9) and Sex (3) for the Employed Labour Force 15 Years and Over</v>
      </c>
      <c r="G299" s="48">
        <v>0</v>
      </c>
      <c r="H299" s="48"/>
    </row>
    <row r="300" spans="1:8" ht="45.75" customHeight="1" x14ac:dyDescent="0.2">
      <c r="A300" s="46">
        <f>Order!B302</f>
        <v>8</v>
      </c>
      <c r="B300" s="47" t="str">
        <f>Order!C302</f>
        <v>TBT</v>
      </c>
      <c r="C300" s="48">
        <f>Order!A302</f>
        <v>316</v>
      </c>
      <c r="D300" s="46">
        <f>Order!L302</f>
        <v>1</v>
      </c>
      <c r="E300" s="49" t="str">
        <f>Order!E302</f>
        <v>97-561-XCB2006010</v>
      </c>
      <c r="F300" s="50" t="str">
        <f>Order!O302</f>
        <v>Commuting Distance (km) (9), Age Groups (9) and Sex (3) for the Employed Labour Force 15 Years and Over Having a Usual Place of Work</v>
      </c>
      <c r="G300" s="48">
        <v>0</v>
      </c>
      <c r="H300" s="48"/>
    </row>
    <row r="301" spans="1:8" ht="45.75" customHeight="1" x14ac:dyDescent="0.2">
      <c r="A301" s="46">
        <f>Order!B303</f>
        <v>8</v>
      </c>
      <c r="B301" s="47" t="str">
        <f>Order!C303</f>
        <v>TBT</v>
      </c>
      <c r="C301" s="48">
        <f>Order!A303</f>
        <v>317</v>
      </c>
      <c r="D301" s="46">
        <f>Order!L303</f>
        <v>1</v>
      </c>
      <c r="E301" s="49" t="str">
        <f>Order!E303</f>
        <v>97-561-XCB2006012</v>
      </c>
      <c r="F301" s="50" t="str">
        <f>Order!O303</f>
        <v>Mode of Transportation (9), Age Groups (9) and Sex (3) for the Employed Labour Force 15 Years and Over Having a Usual Place of Work or No Fixed Workplace Address</v>
      </c>
      <c r="G301" s="48">
        <v>0</v>
      </c>
      <c r="H301" s="48"/>
    </row>
    <row r="302" spans="1:8" ht="45.75" customHeight="1" x14ac:dyDescent="0.2">
      <c r="A302" s="46">
        <f>Order!B304</f>
        <v>8</v>
      </c>
      <c r="B302" s="47" t="str">
        <f>Order!C304</f>
        <v>TBT</v>
      </c>
      <c r="C302" s="48">
        <f>Order!A304</f>
        <v>318</v>
      </c>
      <c r="D302" s="46">
        <f>Order!L304</f>
        <v>2</v>
      </c>
      <c r="E302" s="49" t="str">
        <f>Order!E304</f>
        <v>97-562-XCB2006006</v>
      </c>
      <c r="F302" s="50" t="str">
        <f>Order!O304</f>
        <v>Ethnic Origin (247), Single and Multiple Ethnic Origin Responses (3) and Sex (3) for the Population</v>
      </c>
      <c r="G302" s="48">
        <v>0</v>
      </c>
      <c r="H302" s="48"/>
    </row>
    <row r="303" spans="1:8" ht="45.75" customHeight="1" x14ac:dyDescent="0.2">
      <c r="A303" s="46">
        <f>Order!B305</f>
        <v>8</v>
      </c>
      <c r="B303" s="47" t="str">
        <f>Order!C305</f>
        <v>TBT</v>
      </c>
      <c r="C303" s="48">
        <f>Order!A305</f>
        <v>319</v>
      </c>
      <c r="D303" s="46">
        <f>Order!L305</f>
        <v>1</v>
      </c>
      <c r="E303" s="49" t="str">
        <f>Order!E305</f>
        <v>97-562-XCB2006007</v>
      </c>
      <c r="F303" s="50" t="str">
        <f>Order!O305</f>
        <v>Population Groups (28) and Sex (3) for the Population</v>
      </c>
      <c r="G303" s="48">
        <v>0</v>
      </c>
      <c r="H303" s="48"/>
    </row>
    <row r="304" spans="1:8" ht="45.75" customHeight="1" x14ac:dyDescent="0.2">
      <c r="A304" s="46">
        <f>Order!B306</f>
        <v>8</v>
      </c>
      <c r="B304" s="47" t="str">
        <f>Order!C306</f>
        <v>TBT</v>
      </c>
      <c r="C304" s="48">
        <f>Order!A306</f>
        <v>320</v>
      </c>
      <c r="D304" s="46">
        <f>Order!L306</f>
        <v>0</v>
      </c>
      <c r="E304" s="49" t="str">
        <f>Order!E306</f>
        <v>97-562-XCB2006010</v>
      </c>
      <c r="F304" s="50" t="str">
        <f>Order!O306</f>
        <v>Visible Minority Groups (15), Generation Status (4), Age Groups (9) and Sex (3) for the Population 15 Years and Over</v>
      </c>
      <c r="G304" s="48">
        <v>0</v>
      </c>
      <c r="H304" s="48"/>
    </row>
    <row r="305" spans="1:8" ht="45.75" customHeight="1" x14ac:dyDescent="0.2">
      <c r="A305" s="46">
        <f>Order!B307</f>
        <v>8</v>
      </c>
      <c r="B305" s="47" t="str">
        <f>Order!C307</f>
        <v>TBT</v>
      </c>
      <c r="C305" s="48">
        <f>Order!A307</f>
        <v>321</v>
      </c>
      <c r="D305" s="46">
        <f>Order!L307</f>
        <v>0</v>
      </c>
      <c r="E305" s="49" t="str">
        <f>Order!E307</f>
        <v>97-562-XCB2006012</v>
      </c>
      <c r="F305" s="50" t="str">
        <f>Order!O307</f>
        <v>Ethnic Origin (247), Generation Status (4), Single and Multiple Ethnic Origin Responses (3), Age Groups (9) and Sex (3) for the Population 15 Years and Over</v>
      </c>
      <c r="G305" s="48">
        <v>0</v>
      </c>
      <c r="H305" s="48"/>
    </row>
    <row r="306" spans="1:8" ht="45.75" customHeight="1" x14ac:dyDescent="0.2">
      <c r="A306" s="46">
        <f>Order!B308</f>
        <v>8</v>
      </c>
      <c r="B306" s="47" t="str">
        <f>Order!C308</f>
        <v>TBT</v>
      </c>
      <c r="C306" s="48">
        <f>Order!A308</f>
        <v>322</v>
      </c>
      <c r="D306" s="46">
        <f>Order!L308</f>
        <v>2</v>
      </c>
      <c r="E306" s="49" t="str">
        <f>Order!E308</f>
        <v>97-562-XCB2006015</v>
      </c>
      <c r="F306" s="50" t="str">
        <f>Order!O308</f>
        <v>Ethnic Origin (247), Generation Status (4), Single and Multiple Ethnic Origin Responses (3) and Sex (3) for the Population 15 Years and Over</v>
      </c>
      <c r="G306" s="48">
        <v>0</v>
      </c>
      <c r="H306" s="48"/>
    </row>
    <row r="307" spans="1:8" ht="45.75" customHeight="1" x14ac:dyDescent="0.2">
      <c r="A307" s="46">
        <f>Order!B309</f>
        <v>8</v>
      </c>
      <c r="B307" s="47" t="str">
        <f>Order!C309</f>
        <v>TBT</v>
      </c>
      <c r="C307" s="48">
        <f>Order!A309</f>
        <v>323</v>
      </c>
      <c r="D307" s="46">
        <f>Order!L309</f>
        <v>0</v>
      </c>
      <c r="E307" s="49" t="str">
        <f>Order!E309</f>
        <v>97-562-XCB2006017</v>
      </c>
      <c r="F307" s="50" t="str">
        <f>Order!O309</f>
        <v>Labour Force Activity (8), Visible Minority Groups (15), Immigrant Status and Period of Immigration (9), Highest Certificate, Diploma or Degree (7), Age Groups (9) and Sex (3) for the Population 15 Years and Over</v>
      </c>
      <c r="G307" s="48">
        <v>0</v>
      </c>
      <c r="H307" s="48"/>
    </row>
    <row r="308" spans="1:8" ht="45.75" customHeight="1" x14ac:dyDescent="0.2">
      <c r="A308" s="46">
        <f>Order!B310</f>
        <v>8</v>
      </c>
      <c r="B308" s="47" t="str">
        <f>Order!C310</f>
        <v>TBT</v>
      </c>
      <c r="C308" s="48">
        <f>Order!A310</f>
        <v>324</v>
      </c>
      <c r="D308" s="46">
        <f>Order!L310</f>
        <v>2</v>
      </c>
      <c r="E308" s="49" t="str">
        <f>Order!E310</f>
        <v>97-563-XCB2006013</v>
      </c>
      <c r="F308" s="50" t="str">
        <f>Order!O310</f>
        <v>Presence of Income (9), Age Groups (5A) and Sex (3) for the Population 15 Years and Over</v>
      </c>
      <c r="G308" s="48">
        <v>0</v>
      </c>
      <c r="H308" s="48"/>
    </row>
    <row r="309" spans="1:8" ht="45.75" customHeight="1" x14ac:dyDescent="0.2">
      <c r="A309" s="46">
        <f>Order!B311</f>
        <v>8</v>
      </c>
      <c r="B309" s="47" t="str">
        <f>Order!C311</f>
        <v>TBT</v>
      </c>
      <c r="C309" s="48">
        <f>Order!A311</f>
        <v>325</v>
      </c>
      <c r="D309" s="46">
        <f>Order!L311</f>
        <v>2</v>
      </c>
      <c r="E309" s="49" t="str">
        <f>Order!E311</f>
        <v>97-563-XCB2006015</v>
      </c>
      <c r="F309" s="50" t="str">
        <f>Order!O311</f>
        <v>After-tax Family Income Groups (23), Economic Family Structure (9) and Economic Family Size (5) for the Economic Families in Private Households</v>
      </c>
      <c r="G309" s="48">
        <v>0</v>
      </c>
      <c r="H309" s="48"/>
    </row>
    <row r="310" spans="1:8" ht="45.75" customHeight="1" x14ac:dyDescent="0.2">
      <c r="A310" s="46">
        <f>Order!B312</f>
        <v>8</v>
      </c>
      <c r="B310" s="47" t="str">
        <f>Order!C312</f>
        <v>TBT</v>
      </c>
      <c r="C310" s="48">
        <f>Order!A312</f>
        <v>326</v>
      </c>
      <c r="D310" s="46">
        <f>Order!L312</f>
        <v>4</v>
      </c>
      <c r="E310" s="49" t="str">
        <f>Order!E312</f>
        <v>97-563-XCB2006017</v>
      </c>
      <c r="F310" s="50" t="str">
        <f>Order!O312</f>
        <v>Income Status Before Tax (4), Economic Family Structure and Presence of Children for the Economic Families; Sex, Household Living Arrangements and Age Groups for the Persons 15 Years and Over not in the Economic Families; and Sex and Age Groups for the Persons in Private Households (88)</v>
      </c>
      <c r="G310" s="48">
        <v>1</v>
      </c>
      <c r="H310" s="48"/>
    </row>
    <row r="311" spans="1:8" ht="45.75" customHeight="1" x14ac:dyDescent="0.2">
      <c r="A311" s="46">
        <f>Order!B313</f>
        <v>8</v>
      </c>
      <c r="B311" s="47" t="str">
        <f>Order!C313</f>
        <v>TBT</v>
      </c>
      <c r="C311" s="48">
        <f>Order!A313</f>
        <v>327</v>
      </c>
      <c r="D311" s="46">
        <f>Order!L313</f>
        <v>0</v>
      </c>
      <c r="E311" s="49" t="str">
        <f>Order!E313</f>
        <v>97-563-XCB2006027</v>
      </c>
      <c r="F311" s="50" t="str">
        <f>Order!O313</f>
        <v>Number Reporting and Aggregate Amount Reported for Each Source of Economic Family Income (32) and Selected Income, Earnings and Family Characteristics (157) for the Economic Families With Income in Private Households</v>
      </c>
      <c r="G311" s="48">
        <v>0</v>
      </c>
      <c r="H311" s="48"/>
    </row>
    <row r="312" spans="1:8" ht="45.75" customHeight="1" x14ac:dyDescent="0.2">
      <c r="A312" s="46">
        <f>Order!B314</f>
        <v>8</v>
      </c>
      <c r="B312" s="47" t="str">
        <f>Order!C314</f>
        <v>TBT</v>
      </c>
      <c r="C312" s="48">
        <f>Order!A314</f>
        <v>328</v>
      </c>
      <c r="D312" s="46">
        <f>Order!L314</f>
        <v>3</v>
      </c>
      <c r="E312" s="49" t="str">
        <f>Order!E314</f>
        <v>97-563-XCB2006029</v>
      </c>
      <c r="F312" s="50" t="str">
        <f>Order!O314</f>
        <v>Income Status Before Tax and Income Status After Tax (8) and Economic Family Status and Age Groups (80) for the Persons in Private Households</v>
      </c>
      <c r="G312" s="48">
        <v>0</v>
      </c>
      <c r="H312" s="48"/>
    </row>
    <row r="313" spans="1:8" ht="45.75" customHeight="1" x14ac:dyDescent="0.2">
      <c r="A313" s="46">
        <f>Order!B315</f>
        <v>8</v>
      </c>
      <c r="B313" s="47" t="str">
        <f>Order!C315</f>
        <v>TBT</v>
      </c>
      <c r="C313" s="48">
        <f>Order!A315</f>
        <v>329</v>
      </c>
      <c r="D313" s="46">
        <f>Order!L315</f>
        <v>2</v>
      </c>
      <c r="E313" s="49" t="str">
        <f>Order!E315</f>
        <v>97-563-XCB2006034</v>
      </c>
      <c r="F313" s="50" t="str">
        <f>Order!O315</f>
        <v>Total Income (7), Age Groups (5A) and Sex (3) for the Persons 15 Years and Over Not in the Economic Families</v>
      </c>
      <c r="G313" s="48">
        <v>0</v>
      </c>
      <c r="H313" s="48"/>
    </row>
    <row r="314" spans="1:8" ht="45.75" customHeight="1" x14ac:dyDescent="0.2">
      <c r="A314" s="46">
        <f>Order!B316</f>
        <v>8</v>
      </c>
      <c r="B314" s="47" t="str">
        <f>Order!C316</f>
        <v>TBT</v>
      </c>
      <c r="C314" s="48">
        <f>Order!A316</f>
        <v>330</v>
      </c>
      <c r="D314" s="46">
        <f>Order!L316</f>
        <v>2</v>
      </c>
      <c r="E314" s="49" t="str">
        <f>Order!E316</f>
        <v>97-563-XCB2006036</v>
      </c>
      <c r="F314" s="50" t="str">
        <f>Order!O316</f>
        <v>Income Status After Tax (3), Age Groups (6) and Sex (3) for the Persons in Private Households</v>
      </c>
      <c r="G314" s="48">
        <v>0</v>
      </c>
      <c r="H314" s="48"/>
    </row>
    <row r="315" spans="1:8" ht="45.75" customHeight="1" x14ac:dyDescent="0.2">
      <c r="A315" s="46">
        <f>Order!B317</f>
        <v>8</v>
      </c>
      <c r="B315" s="47" t="str">
        <f>Order!C317</f>
        <v>TBT</v>
      </c>
      <c r="C315" s="48">
        <f>Order!A317</f>
        <v>331</v>
      </c>
      <c r="D315" s="46">
        <f>Order!L317</f>
        <v>2</v>
      </c>
      <c r="E315" s="49" t="str">
        <f>Order!E317</f>
        <v>97-563-XCB2006039</v>
      </c>
      <c r="F315" s="50" t="str">
        <f>Order!O317</f>
        <v>Income Status After Tax (3A) and Economic Family Structure (4) for the Economic Families in Private Households</v>
      </c>
      <c r="G315" s="48">
        <v>0</v>
      </c>
      <c r="H315" s="48"/>
    </row>
    <row r="316" spans="1:8" ht="45.75" customHeight="1" x14ac:dyDescent="0.2">
      <c r="A316" s="46">
        <f>Order!B318</f>
        <v>8</v>
      </c>
      <c r="B316" s="47" t="str">
        <f>Order!C318</f>
        <v>TBT</v>
      </c>
      <c r="C316" s="48">
        <f>Order!A318</f>
        <v>332</v>
      </c>
      <c r="D316" s="46">
        <f>Order!L318</f>
        <v>2</v>
      </c>
      <c r="E316" s="49" t="str">
        <f>Order!E318</f>
        <v>97-563-XCB2006042</v>
      </c>
      <c r="F316" s="50" t="str">
        <f>Order!O318</f>
        <v>Income Status After Tax (3B), Age Groups (5A) and Sex (3) for the Persons 15 Years and Over not in the Economic Families</v>
      </c>
      <c r="G316" s="48">
        <v>0</v>
      </c>
      <c r="H316" s="48"/>
    </row>
    <row r="317" spans="1:8" ht="45.75" customHeight="1" x14ac:dyDescent="0.2">
      <c r="A317" s="46">
        <f>Order!B319</f>
        <v>8</v>
      </c>
      <c r="B317" s="47" t="str">
        <f>Order!C319</f>
        <v>TBT</v>
      </c>
      <c r="C317" s="48">
        <f>Order!A319</f>
        <v>333</v>
      </c>
      <c r="D317" s="46">
        <f>Order!L319</f>
        <v>1</v>
      </c>
      <c r="E317" s="49" t="str">
        <f>Order!E319</f>
        <v>97-563-XCB2006045</v>
      </c>
      <c r="F317" s="50" t="str">
        <f>Order!O319</f>
        <v>Household Income Groups (22) in Constant (2005) Dollars and Household Type (11) for the Private Households</v>
      </c>
      <c r="G317" s="48">
        <v>0</v>
      </c>
      <c r="H317" s="48"/>
    </row>
    <row r="318" spans="1:8" ht="45.75" customHeight="1" x14ac:dyDescent="0.2">
      <c r="A318" s="46">
        <f>Order!B320</f>
        <v>8</v>
      </c>
      <c r="B318" s="47" t="str">
        <f>Order!C320</f>
        <v>TBT</v>
      </c>
      <c r="C318" s="48">
        <f>Order!A320</f>
        <v>334</v>
      </c>
      <c r="D318" s="46">
        <f>Order!L320</f>
        <v>2</v>
      </c>
      <c r="E318" s="49" t="str">
        <f>Order!E320</f>
        <v>97-563-XCB2006051; 97-563-XCB2006052</v>
      </c>
      <c r="F318" s="50" t="str">
        <f>Order!O320</f>
        <v>Household Income (7) and Household Size (4) for the Private Households</v>
      </c>
      <c r="G318" s="48">
        <v>0</v>
      </c>
      <c r="H318" s="48"/>
    </row>
    <row r="319" spans="1:8" ht="45.75" customHeight="1" x14ac:dyDescent="0.2">
      <c r="A319" s="46">
        <f>Order!B321</f>
        <v>8</v>
      </c>
      <c r="B319" s="47" t="str">
        <f>Order!C321</f>
        <v>TBT</v>
      </c>
      <c r="C319" s="48">
        <f>Order!A321</f>
        <v>335</v>
      </c>
      <c r="D319" s="46">
        <f>Order!L321</f>
        <v>2</v>
      </c>
      <c r="E319" s="49" t="str">
        <f>Order!E321</f>
        <v>97-563-XCB2006054</v>
      </c>
      <c r="F319" s="50" t="str">
        <f>Order!O321</f>
        <v>Employment Income Groups (23) in Constant (2005) Dollars, Age Groups (7A), Highest Certificate, Diploma or Degree (5), Work Activity in the Reference Year (3) and Sex (3) for the Population 15 Years and Over</v>
      </c>
      <c r="G319" s="48">
        <v>0</v>
      </c>
      <c r="H319" s="48"/>
    </row>
    <row r="320" spans="1:8" ht="45.75" customHeight="1" x14ac:dyDescent="0.2">
      <c r="A320" s="46">
        <f>Order!B322</f>
        <v>8</v>
      </c>
      <c r="B320" s="47" t="str">
        <f>Order!C322</f>
        <v>TBT</v>
      </c>
      <c r="C320" s="48">
        <f>Order!A322</f>
        <v>336</v>
      </c>
      <c r="D320" s="46">
        <f>Order!L322</f>
        <v>1</v>
      </c>
      <c r="E320" s="49" t="str">
        <f>Order!E322</f>
        <v>97-563-XCB2006062</v>
      </c>
      <c r="F320" s="50" t="str">
        <f>Order!O322</f>
        <v>Employment Income Statistics (4) in Constant (2005) Dollars, Work Activity in the Reference Year (3), Occupation - National Occupational Classification for Statistics 2006 (720A) and Sex (3) for the Population 15 Years and Over With Employment Income</v>
      </c>
      <c r="G320" s="48">
        <v>0</v>
      </c>
      <c r="H320" s="48"/>
    </row>
    <row r="321" spans="1:8" ht="45.75" customHeight="1" x14ac:dyDescent="0.2">
      <c r="A321" s="46">
        <f>Order!B323</f>
        <v>8</v>
      </c>
      <c r="B321" s="47" t="str">
        <f>Order!C323</f>
        <v>TBT</v>
      </c>
      <c r="C321" s="48">
        <f>Order!A323</f>
        <v>337</v>
      </c>
      <c r="D321" s="46">
        <f>Order!L323</f>
        <v>2</v>
      </c>
      <c r="E321" s="49" t="str">
        <f>Order!E323</f>
        <v>97-563-XCB2006066</v>
      </c>
      <c r="F321" s="50" t="str">
        <f>Order!O323</f>
        <v>Presence of Employment Income (10), Age Groups (5A) and Sex (3) for the Population 15 Years and Over</v>
      </c>
      <c r="G321" s="48">
        <v>0</v>
      </c>
      <c r="H321" s="48"/>
    </row>
    <row r="322" spans="1:8" ht="45.75" customHeight="1" x14ac:dyDescent="0.2">
      <c r="A322" s="46">
        <f>Order!B324</f>
        <v>8</v>
      </c>
      <c r="B322" s="47" t="str">
        <f>Order!C324</f>
        <v>TBT</v>
      </c>
      <c r="C322" s="48">
        <f>Order!A324</f>
        <v>376</v>
      </c>
      <c r="D322" s="46">
        <f>Order!L324</f>
        <v>0</v>
      </c>
      <c r="E322" s="49" t="str">
        <f>Order!E324</f>
        <v>97-553-XCB2006010; 97-553-XCB2006011; 97-553-XCB2006012</v>
      </c>
      <c r="F322" s="50" t="str">
        <f>Order!O324</f>
        <v>Age Group of Child (12), Census Family Structure (7) and Sex (3) for the Children in Census Families in Private Households</v>
      </c>
      <c r="G322" s="48">
        <v>0</v>
      </c>
      <c r="H322" s="48"/>
    </row>
    <row r="323" spans="1:8" ht="45.75" customHeight="1" x14ac:dyDescent="0.2">
      <c r="A323" s="46">
        <f>Order!B325</f>
        <v>9</v>
      </c>
      <c r="B323" s="47" t="str">
        <f>Order!C325</f>
        <v>TBT</v>
      </c>
      <c r="C323" s="48">
        <f>Order!A325</f>
        <v>342</v>
      </c>
      <c r="D323" s="46">
        <f>Order!L325</f>
        <v>3</v>
      </c>
      <c r="E323" s="49" t="str">
        <f>Order!E325</f>
        <v>98-312-X2011036</v>
      </c>
      <c r="F323" s="50" t="str">
        <f>Order!O325</f>
        <v>Age Group of Child (12), Number of Grandparents (3) and Sex (3) for the Grandchildren Living With Grandparents With No Parent Present, in Private Households of Canada, Provinces and Territories, 2011 Census</v>
      </c>
      <c r="G323" s="48">
        <v>1</v>
      </c>
      <c r="H323" s="48"/>
    </row>
    <row r="324" spans="1:8" ht="45.75" customHeight="1" x14ac:dyDescent="0.2">
      <c r="A324" s="46">
        <f>Order!B326</f>
        <v>9</v>
      </c>
      <c r="B324" s="47" t="str">
        <f>Order!C326</f>
        <v>TBT</v>
      </c>
      <c r="C324" s="48">
        <f>Order!A326</f>
        <v>343</v>
      </c>
      <c r="D324" s="46">
        <f>Order!L326</f>
        <v>4</v>
      </c>
      <c r="E324" s="49" t="str">
        <f>Order!E326</f>
        <v>98-312-X2011022; 98-312-X2011023; 98-312-X2011024</v>
      </c>
      <c r="F324" s="50" t="str">
        <f>Order!O326</f>
        <v>Age Group of Child (13), Census Family Structure (7) and Sex (3) for the Children in Census Families in Private Households of Canada, Provinces, Territories, Census Divisions and Census Subdivisions, 2011 Census</v>
      </c>
      <c r="G324" s="48">
        <v>1</v>
      </c>
      <c r="H324" s="48"/>
    </row>
    <row r="325" spans="1:8" ht="45.75" customHeight="1" x14ac:dyDescent="0.2">
      <c r="A325" s="46">
        <f>Order!B327</f>
        <v>9</v>
      </c>
      <c r="B325" s="47" t="str">
        <f>Order!C327</f>
        <v>TBT</v>
      </c>
      <c r="C325" s="48">
        <f>Order!A327</f>
        <v>344</v>
      </c>
      <c r="D325" s="46">
        <f>Order!L327</f>
        <v>4</v>
      </c>
      <c r="E325" s="49" t="str">
        <f>Order!E327</f>
        <v>98-312-X2011032; 98-312-X2011033; 98-312-X2011034; 98-312-X2011035</v>
      </c>
      <c r="F325" s="50" t="str">
        <f>Order!O327</f>
        <v>Age Groups of Children at Home (15) and Census Family Structure (7) for the Census Families in Private Households of Canada, Provinces, Territories, Census Divisions, Census Subdivisions and Dissemination Areas, 2011 Census</v>
      </c>
      <c r="G325" s="48">
        <v>1</v>
      </c>
      <c r="H325" s="48"/>
    </row>
    <row r="326" spans="1:8" ht="45.75" customHeight="1" x14ac:dyDescent="0.2">
      <c r="A326" s="46">
        <f>Order!B328</f>
        <v>9</v>
      </c>
      <c r="B326" s="47" t="str">
        <f>Order!C328</f>
        <v>TBT</v>
      </c>
      <c r="C326" s="48">
        <f>Order!A328</f>
        <v>345</v>
      </c>
      <c r="D326" s="46">
        <f>Order!L328</f>
        <v>3</v>
      </c>
      <c r="E326" s="49" t="str">
        <f>Order!E328</f>
        <v>98-312-X2011025; 98-312-X2011026; 98-312-X2011027</v>
      </c>
      <c r="F326" s="50" t="str">
        <f>Order!O328</f>
        <v>Census Family Status (6), Age Groups (21) and Sex (3) for the Population in Private Households of Canada, Provinces, Territories, Census Divisions and Census Subdivisions, 2011 Census</v>
      </c>
      <c r="G326" s="48">
        <v>1</v>
      </c>
      <c r="H326" s="48"/>
    </row>
    <row r="327" spans="1:8" ht="45.75" customHeight="1" x14ac:dyDescent="0.2">
      <c r="A327" s="46">
        <f>Order!B329</f>
        <v>9</v>
      </c>
      <c r="B327" s="47" t="str">
        <f>Order!C329</f>
        <v>TBT</v>
      </c>
      <c r="C327" s="48">
        <f>Order!A329</f>
        <v>346</v>
      </c>
      <c r="D327" s="46">
        <f>Order!L329</f>
        <v>2</v>
      </c>
      <c r="E327" s="49" t="str">
        <f>Order!E329</f>
        <v>98-312-X2011046</v>
      </c>
      <c r="F327" s="50" t="str">
        <f>Order!O329</f>
        <v>Conjugal Status (3), Opposite/Same-sex Status (5) and Presence of Children (5) for the Couple Census Families in Private Households of Canada, Provinces, Territories and Census Metropolitan Areas, 2011 Census</v>
      </c>
      <c r="G327" s="48">
        <v>0</v>
      </c>
      <c r="H327" s="48"/>
    </row>
    <row r="328" spans="1:8" ht="45.75" customHeight="1" x14ac:dyDescent="0.2">
      <c r="A328" s="46">
        <f>Order!B330</f>
        <v>9</v>
      </c>
      <c r="B328" s="47" t="str">
        <f>Order!C330</f>
        <v>TBT</v>
      </c>
      <c r="C328" s="48">
        <f>Order!A330</f>
        <v>347</v>
      </c>
      <c r="D328" s="46">
        <f>Order!L330</f>
        <v>2</v>
      </c>
      <c r="E328" s="49" t="str">
        <f>Order!E330</f>
        <v>98-312-X2011045</v>
      </c>
      <c r="F328" s="50" t="str">
        <f>Order!O330</f>
        <v>Conjugal Status and Opposite/Same-sex Status (7), Sex (3) and Age Groups (7A) for Persons Living in Couples in Private Households of Canada, Provinces, Territories and Census Metropolitan Areas, 2011 Census</v>
      </c>
      <c r="G328" s="48">
        <v>0</v>
      </c>
      <c r="H328" s="48"/>
    </row>
    <row r="329" spans="1:8" ht="45.75" customHeight="1" x14ac:dyDescent="0.2">
      <c r="A329" s="46">
        <f>Order!B331</f>
        <v>9</v>
      </c>
      <c r="B329" s="47" t="str">
        <f>Order!C331</f>
        <v>TBT</v>
      </c>
      <c r="C329" s="48">
        <f>Order!A331</f>
        <v>348</v>
      </c>
      <c r="D329" s="46">
        <f>Order!L331</f>
        <v>4</v>
      </c>
      <c r="E329" s="49" t="str">
        <f>Order!E331</f>
        <v>98-312-X2011037; 98-312-X2011038</v>
      </c>
      <c r="F329" s="50" t="str">
        <f>Order!O331</f>
        <v>Economic Family Status (7), Age Groups (21) and Sex (3) for the Population in Private Households of Canada, Provinces, Territories, Census Divisions and Census Subdivisions, 2011 Census</v>
      </c>
      <c r="G329" s="48">
        <v>1</v>
      </c>
      <c r="H329" s="48"/>
    </row>
    <row r="330" spans="1:8" ht="45.75" customHeight="1" x14ac:dyDescent="0.2">
      <c r="A330" s="46">
        <f>Order!B332</f>
        <v>9</v>
      </c>
      <c r="B330" s="47" t="str">
        <f>Order!C332</f>
        <v>TBT</v>
      </c>
      <c r="C330" s="48">
        <f>Order!A332</f>
        <v>349</v>
      </c>
      <c r="D330" s="46">
        <f>Order!L332</f>
        <v>2</v>
      </c>
      <c r="E330" s="49" t="str">
        <f>Order!E332</f>
        <v>98-312-X2011028; 98-312-X2011029; 98-312-X2011030; 98-312-X2011031</v>
      </c>
      <c r="F330" s="50" t="str">
        <f>Order!O332</f>
        <v>Household Living Arrangements (12), Age Groups (21) and Sex (3) for the Population in Private Households of Canada, Provinces, Territories, Census Divisions, Census Subdivisions and Dissemination Areas, 2011 Census</v>
      </c>
      <c r="G330" s="48">
        <v>0</v>
      </c>
      <c r="H330" s="48"/>
    </row>
    <row r="331" spans="1:8" ht="45.75" customHeight="1" x14ac:dyDescent="0.2">
      <c r="A331" s="46">
        <f>Order!B333</f>
        <v>9</v>
      </c>
      <c r="B331" s="47" t="str">
        <f>Order!C333</f>
        <v>TBT</v>
      </c>
      <c r="C331" s="48">
        <f>Order!A333</f>
        <v>350</v>
      </c>
      <c r="D331" s="46">
        <f>Order!L333</f>
        <v>2</v>
      </c>
      <c r="E331" s="49" t="str">
        <f>Order!E333</f>
        <v>98-312-X2011039; 98-312-X2011040; 98-312-X2011041; 98-312-X2011042; 98-312-X2011043; 98-312-X2011044</v>
      </c>
      <c r="F331" s="50" t="str">
        <f>Order!O333</f>
        <v>Legal Marital Status (6), Common-law Status (3), Age Groups (17) and Sex (3) for the Population 15 Years and Over of Canada, Provinces, Territories, Census Divisions, Census Subdivisions and Dissemination Areas, 2011 Census</v>
      </c>
      <c r="G331" s="48">
        <v>0</v>
      </c>
      <c r="H331" s="48"/>
    </row>
    <row r="332" spans="1:8" ht="45.75" customHeight="1" x14ac:dyDescent="0.2">
      <c r="A332" s="46">
        <f>Order!B334</f>
        <v>9</v>
      </c>
      <c r="B332" s="47" t="str">
        <f>Order!C334</f>
        <v>TBT</v>
      </c>
      <c r="C332" s="48">
        <f>Order!A334</f>
        <v>351</v>
      </c>
      <c r="D332" s="46">
        <f>Order!L334</f>
        <v>2</v>
      </c>
      <c r="E332" s="49" t="str">
        <f>Order!E334</f>
        <v>98-312-X2011017; 98-312-X2011018; 98-312-X2011019; 98-312-X2011020; 98-312-X2011021</v>
      </c>
      <c r="F332" s="50" t="str">
        <f>Order!O334</f>
        <v>Presence of Children (5), Number of Children at Home (8) and Census Family Structure (7) for the Census Families in Private Households of Canada, Provinces, Territories, Census Divisions, Census Subdivisions and Dissemination Areas, 2011 Census</v>
      </c>
      <c r="G332" s="48">
        <v>0</v>
      </c>
      <c r="H332" s="48"/>
    </row>
    <row r="333" spans="1:8" ht="45.75" customHeight="1" x14ac:dyDescent="0.2">
      <c r="A333" s="46">
        <f>Order!B335</f>
        <v>9</v>
      </c>
      <c r="B333" s="47" t="str">
        <f>Order!C335</f>
        <v>TBT</v>
      </c>
      <c r="C333" s="48">
        <f>Order!A335</f>
        <v>352</v>
      </c>
      <c r="D333" s="46">
        <f>Order!L335</f>
        <v>3</v>
      </c>
      <c r="E333" s="49" t="str">
        <f>Order!E335</f>
        <v>98-313-X2011025</v>
      </c>
      <c r="F333" s="50" t="str">
        <f>Order!O335</f>
        <v>Age Groups (6), Sex (3) and Living Arrangements (4) for the Population in Collective Dwelling, Residences for Senior Citizens of Canada, Provinces and Territories, 2011 Census</v>
      </c>
      <c r="G333" s="48">
        <v>1</v>
      </c>
      <c r="H333" s="48"/>
    </row>
    <row r="334" spans="1:8" ht="45.75" customHeight="1" x14ac:dyDescent="0.2">
      <c r="A334" s="46">
        <f>Order!B336</f>
        <v>9</v>
      </c>
      <c r="B334" s="47" t="str">
        <f>Order!C336</f>
        <v>TBT</v>
      </c>
      <c r="C334" s="48">
        <f>Order!A336</f>
        <v>353</v>
      </c>
      <c r="D334" s="46">
        <f>Order!L336</f>
        <v>1</v>
      </c>
      <c r="E334" s="49" t="str">
        <f>Order!E336</f>
        <v>98-313-X2011020</v>
      </c>
      <c r="F334" s="50" t="str">
        <f>Order!O336</f>
        <v>Dwellings Occupied by Usual Residents (6) of Canada, Provinces, Territories, Census Metropolitan Areas and Census Agglomerations, 2011 Census</v>
      </c>
      <c r="G334" s="48">
        <v>1</v>
      </c>
      <c r="H334" s="48"/>
    </row>
    <row r="335" spans="1:8" ht="45.75" customHeight="1" x14ac:dyDescent="0.2">
      <c r="A335" s="46">
        <f>Order!B337</f>
        <v>9</v>
      </c>
      <c r="B335" s="47" t="str">
        <f>Order!C337</f>
        <v>TBT</v>
      </c>
      <c r="C335" s="48">
        <f>Order!A337</f>
        <v>354</v>
      </c>
      <c r="D335" s="46">
        <f>Order!L337</f>
        <v>2</v>
      </c>
      <c r="E335" s="49" t="str">
        <f>Order!E337</f>
        <v>98-313-X2011021; 98-313-X2011022; 98-313-X2011023</v>
      </c>
      <c r="F335" s="50" t="str">
        <f>Order!O337</f>
        <v>Household Type (17), Household Size (9) and Structural Type of Dwelling (10) for Private Households of Canada, Provinces, Territories, Census Divisions and Census Subdivisions, 2011 Census</v>
      </c>
      <c r="G335" s="48">
        <v>1</v>
      </c>
      <c r="H335" s="48"/>
    </row>
    <row r="336" spans="1:8" ht="45.75" customHeight="1" x14ac:dyDescent="0.2">
      <c r="A336" s="46">
        <f>Order!B338</f>
        <v>9</v>
      </c>
      <c r="B336" s="47" t="str">
        <f>Order!C338</f>
        <v>TBT</v>
      </c>
      <c r="C336" s="48">
        <f>Order!A338</f>
        <v>355</v>
      </c>
      <c r="D336" s="46">
        <f>Order!L338</f>
        <v>1</v>
      </c>
      <c r="E336" s="49" t="str">
        <f>Order!E338</f>
        <v>98-313-X2011026</v>
      </c>
      <c r="F336" s="50" t="str">
        <f>Order!O338</f>
        <v>Population, dwellings and households (6), Census year (9)</v>
      </c>
      <c r="G336" s="48">
        <v>1</v>
      </c>
      <c r="H336" s="48"/>
    </row>
    <row r="337" spans="1:8" ht="45.75" customHeight="1" x14ac:dyDescent="0.2">
      <c r="A337" s="46">
        <f>Order!B339</f>
        <v>9</v>
      </c>
      <c r="B337" s="47" t="str">
        <f>Order!C339</f>
        <v>TBT</v>
      </c>
      <c r="C337" s="48">
        <f>Order!A339</f>
        <v>356</v>
      </c>
      <c r="D337" s="46">
        <f>Order!L339</f>
        <v>1</v>
      </c>
      <c r="E337" s="49" t="str">
        <f>Order!E339</f>
        <v>98-313-X2011024</v>
      </c>
      <c r="F337" s="50" t="str">
        <f>Order!O339</f>
        <v>Selected Collective Dwelling and Population Characteristics (52) and Type of Collective Dwelling (17) for the Population in Collective Dwellings of Canada, Provinces and Territories, 2011 Census</v>
      </c>
      <c r="G337" s="48">
        <v>1</v>
      </c>
      <c r="H337" s="48"/>
    </row>
    <row r="338" spans="1:8" ht="45.75" customHeight="1" x14ac:dyDescent="0.2">
      <c r="A338" s="46">
        <f>Order!B340</f>
        <v>9</v>
      </c>
      <c r="B338" s="47" t="str">
        <f>Order!C340</f>
        <v>TBT</v>
      </c>
      <c r="C338" s="48">
        <f>Order!A340</f>
        <v>357</v>
      </c>
      <c r="D338" s="46">
        <f>Order!L340</f>
        <v>2</v>
      </c>
      <c r="E338" s="49" t="str">
        <f>Order!E340</f>
        <v>98-313-X2011027; 98-313-X2011028; 98-313-X2011029</v>
      </c>
      <c r="F338" s="50" t="str">
        <f>Order!O340</f>
        <v>Structural Type of Dwelling (10), Age Groups (21) and Sex (3) for the Population in Occupied Private Dwellings of Canada, Provinces, Territories, Census Divisions and Census Subdivisions, 2011 Census</v>
      </c>
      <c r="G338" s="48">
        <v>1</v>
      </c>
      <c r="H338" s="48"/>
    </row>
    <row r="339" spans="1:8" ht="45.75" customHeight="1" x14ac:dyDescent="0.2">
      <c r="A339" s="46">
        <f>Order!B341</f>
        <v>9</v>
      </c>
      <c r="B339" s="47" t="str">
        <f>Order!C341</f>
        <v>TBT</v>
      </c>
      <c r="C339" s="48">
        <f>Order!A341</f>
        <v>358</v>
      </c>
      <c r="D339" s="46">
        <f>Order!L341</f>
        <v>1</v>
      </c>
      <c r="E339" s="49" t="str">
        <f>Order!E341</f>
        <v>98-314-X2011042</v>
      </c>
      <c r="F339" s="50" t="str">
        <f>Order!O341</f>
        <v>Detailed Language Spoken Most Often at Home (232), Detailed Other Languages Spoken Regularly at Home (233), Age Groups (17A) and Sex (3) for the Population Excluding Institutional Residents of Canada, Provinces, Territories, Census Metropolitan Areas and Census Agglomerations, 2011 Census</v>
      </c>
      <c r="G339" s="48">
        <v>0</v>
      </c>
      <c r="H339" s="48"/>
    </row>
    <row r="340" spans="1:8" ht="45.75" customHeight="1" x14ac:dyDescent="0.2">
      <c r="A340" s="46">
        <f>Order!B342</f>
        <v>9</v>
      </c>
      <c r="B340" s="47" t="str">
        <f>Order!C342</f>
        <v>TBT</v>
      </c>
      <c r="C340" s="48">
        <f>Order!A342</f>
        <v>359</v>
      </c>
      <c r="D340" s="46">
        <f>Order!L342</f>
        <v>1</v>
      </c>
      <c r="E340" s="49" t="str">
        <f>Order!E342</f>
        <v>98-314-X2011016</v>
      </c>
      <c r="F340" s="50" t="str">
        <f>Order!O342</f>
        <v>Detailed Mother Tongue (192), Single and Multiple Language Responses (3), Age Groups (7) and Sex (3) for the Population Excluding Institutional Residents of Canada, Provinces, Territories, Census Divisions and Census Subdivisions, 2011 Census</v>
      </c>
      <c r="G340" s="48">
        <v>1</v>
      </c>
      <c r="H340" s="48"/>
    </row>
    <row r="341" spans="1:8" ht="45.75" customHeight="1" x14ac:dyDescent="0.2">
      <c r="A341" s="46">
        <f>Order!B343</f>
        <v>9</v>
      </c>
      <c r="B341" s="47" t="str">
        <f>Order!C343</f>
        <v>TBT</v>
      </c>
      <c r="C341" s="48">
        <f>Order!A343</f>
        <v>360</v>
      </c>
      <c r="D341" s="46">
        <f>Order!L343</f>
        <v>1</v>
      </c>
      <c r="E341" s="49" t="str">
        <f>Order!E343</f>
        <v>98-314-X2011041</v>
      </c>
      <c r="F341" s="50" t="str">
        <f>Order!O343</f>
        <v>Detailed Mother Tongue (232), Detailed Language Spoken Most Often at Home (232), Other Languages Spoken Regularly at Home (9) and Sex (3) for the Population Excluding Institutional Residents of Canada, Provinces, Territories, Census Metropolitan Areas and Census Agglomerations, 2011 Census</v>
      </c>
      <c r="G341" s="48">
        <v>0</v>
      </c>
      <c r="H341" s="48"/>
    </row>
    <row r="342" spans="1:8" ht="45.75" customHeight="1" x14ac:dyDescent="0.2">
      <c r="A342" s="46">
        <f>Order!B344</f>
        <v>9</v>
      </c>
      <c r="B342" s="47" t="str">
        <f>Order!C344</f>
        <v>TBT</v>
      </c>
      <c r="C342" s="48">
        <f>Order!A344</f>
        <v>361</v>
      </c>
      <c r="D342" s="46">
        <f>Order!L344</f>
        <v>2</v>
      </c>
      <c r="E342" s="49" t="str">
        <f>Order!E344</f>
        <v>98-314-X2011035</v>
      </c>
      <c r="F342" s="50" t="str">
        <f>Order!O344</f>
        <v>Detailed Mother Tongue (232), Knowledge of Official Languages (5) and Sex (3) for the Population Excluding Institutional Residents of Canada, Provinces, Territories, Census Divisions, Census Subdivisions and Dissemination Areas, 2011 Census</v>
      </c>
      <c r="G342" s="48">
        <v>1</v>
      </c>
      <c r="H342" s="48"/>
    </row>
    <row r="343" spans="1:8" ht="45.75" customHeight="1" x14ac:dyDescent="0.2">
      <c r="A343" s="46">
        <f>Order!B345</f>
        <v>9</v>
      </c>
      <c r="B343" s="47" t="str">
        <f>Order!C345</f>
        <v>TBT</v>
      </c>
      <c r="C343" s="48">
        <f>Order!A345</f>
        <v>362</v>
      </c>
      <c r="D343" s="46">
        <f>Order!L345</f>
        <v>2</v>
      </c>
      <c r="E343" s="49" t="str">
        <f>Order!E345</f>
        <v>98-314-X2011030; 98-314-X2011031; 98-314-X2011032; 98-314-X2011033; 98-314-X2011034</v>
      </c>
      <c r="F343" s="50" t="str">
        <f>Order!O345</f>
        <v>Detailed Mother Tongue (232), Knowledge of Official Languages (5), Age Groups (17A) and Sex (3) for the Population Excluding Institutional Residents of Canada, Provinces, Territories, Census Divisions and Census Subdivisions, 2011 Census</v>
      </c>
      <c r="G343" s="48">
        <v>0</v>
      </c>
      <c r="H343" s="48"/>
    </row>
    <row r="344" spans="1:8" ht="45.75" customHeight="1" x14ac:dyDescent="0.2">
      <c r="A344" s="46">
        <f>Order!B346</f>
        <v>9</v>
      </c>
      <c r="B344" s="47" t="str">
        <f>Order!C346</f>
        <v>TBT</v>
      </c>
      <c r="C344" s="48">
        <f>Order!A346</f>
        <v>363</v>
      </c>
      <c r="D344" s="46">
        <f>Order!L346</f>
        <v>1</v>
      </c>
      <c r="E344" s="49" t="str">
        <f>Order!E346</f>
        <v>98-314-X2011036; 98-314-X2011039</v>
      </c>
      <c r="F344" s="50" t="str">
        <f>Order!O346</f>
        <v>First Official Language Spoken (7), Detailed Language Spoken Most Often at Home (232), Age Groups (17A) and Sex (3) for the Population Excluding Institutional Residents of Canada, Provinces, Territories, Census Divisions and Census Subdivisions, 2011 Census</v>
      </c>
      <c r="G344" s="48">
        <v>0</v>
      </c>
      <c r="H344" s="48"/>
    </row>
    <row r="345" spans="1:8" ht="45.75" customHeight="1" x14ac:dyDescent="0.2">
      <c r="A345" s="46">
        <f>Order!B347</f>
        <v>9</v>
      </c>
      <c r="B345" s="47" t="str">
        <f>Order!C347</f>
        <v>TBT</v>
      </c>
      <c r="C345" s="48">
        <f>Order!A347</f>
        <v>364</v>
      </c>
      <c r="D345" s="46">
        <f>Order!L347</f>
        <v>1</v>
      </c>
      <c r="E345" s="49" t="str">
        <f>Order!E347</f>
        <v>98-314-X2011047</v>
      </c>
      <c r="F345" s="50" t="str">
        <f>Order!O347</f>
        <v>Languages Spoken Most Often at Home - Detailed Aboriginal Languages (85), Other Languages Spoken Regularly at Home - Aboriginal Languages (10), Mother Tongue - Detailed Aboriginal Languages (85) for the Population Excluding Institutional Residents of Canada, Provinces, Territories, Census Divisions and Census Subdivisions, 2011 Census</v>
      </c>
      <c r="G345" s="48">
        <v>1</v>
      </c>
      <c r="H345" s="48"/>
    </row>
    <row r="346" spans="1:8" ht="45.75" customHeight="1" x14ac:dyDescent="0.2">
      <c r="A346" s="46">
        <f>Order!B348</f>
        <v>9</v>
      </c>
      <c r="B346" s="47" t="str">
        <f>Order!C348</f>
        <v>TBT</v>
      </c>
      <c r="C346" s="48">
        <f>Order!A348</f>
        <v>365</v>
      </c>
      <c r="D346" s="46">
        <f>Order!L348</f>
        <v>1</v>
      </c>
      <c r="E346" s="49" t="str">
        <f>Order!E348</f>
        <v>98-314-X2011022; 98-314-X2011023</v>
      </c>
      <c r="F346" s="50" t="str">
        <f>Order!O348</f>
        <v>Mother Tongue (8), Age Groups (25) and Sex (3) for the Population of Canada, Provinces, Territories, Census Divisions, Census Subdivisions and Dissemination Areas, 2011 Census</v>
      </c>
      <c r="G346" s="48">
        <v>0</v>
      </c>
      <c r="H346" s="48"/>
    </row>
    <row r="347" spans="1:8" ht="45.75" customHeight="1" x14ac:dyDescent="0.2">
      <c r="A347" s="46">
        <f>Order!B349</f>
        <v>9</v>
      </c>
      <c r="B347" s="47" t="str">
        <f>Order!C349</f>
        <v>TBT</v>
      </c>
      <c r="C347" s="48">
        <f>Order!A349</f>
        <v>366</v>
      </c>
      <c r="D347" s="46">
        <f>Order!L349</f>
        <v>1</v>
      </c>
      <c r="E347" s="49" t="str">
        <f>Order!E349</f>
        <v>98-314-X2011044</v>
      </c>
      <c r="F347" s="50" t="str">
        <f>Order!O349</f>
        <v>Mother Tongue (8), First Official Language Spoken (7), Knowledge of Official Languages (5), Age Groups (25) and Sex (3) for the Population Excluding Institutional Residents of Canada, Provinces, Territories, Census Divisions and Census Subdivisions, 2011 Census</v>
      </c>
      <c r="G347" s="48">
        <v>1</v>
      </c>
      <c r="H347" s="48"/>
    </row>
    <row r="348" spans="1:8" ht="45.75" customHeight="1" x14ac:dyDescent="0.2">
      <c r="A348" s="46">
        <f>Order!B350</f>
        <v>9</v>
      </c>
      <c r="B348" s="47" t="str">
        <f>Order!C350</f>
        <v>TBT</v>
      </c>
      <c r="C348" s="48">
        <f>Order!A350</f>
        <v>367</v>
      </c>
      <c r="D348" s="46">
        <f>Order!L350</f>
        <v>2</v>
      </c>
      <c r="E348" s="49" t="str">
        <f>Order!E350</f>
        <v>98-314-X2011043</v>
      </c>
      <c r="F348" s="50" t="str">
        <f>Order!O350</f>
        <v>Mother Tongue (8), First Official Language Spoken (7), Language Spoken Most Often at Home (8), Other Languages Spoken Regularly at Home (9), Age Groups (17A), Sex (3) and Marital Status (9) for the Population Excluding Institutional Residents of Canada, Provinces, Territories, Census Metropolitan Areas and Census Agglomerations, 2011 Census</v>
      </c>
      <c r="G348" s="48">
        <v>0</v>
      </c>
      <c r="H348" s="48"/>
    </row>
    <row r="349" spans="1:8" ht="45.75" customHeight="1" x14ac:dyDescent="0.2">
      <c r="A349" s="46">
        <f>Order!B351</f>
        <v>9</v>
      </c>
      <c r="B349" s="47" t="str">
        <f>Order!C351</f>
        <v>TBT</v>
      </c>
      <c r="C349" s="48">
        <f>Order!A351</f>
        <v>368</v>
      </c>
      <c r="D349" s="46">
        <f>Order!L351</f>
        <v>1</v>
      </c>
      <c r="E349" s="49" t="str">
        <f>Order!E351</f>
        <v>98-314-X2011028</v>
      </c>
      <c r="F349" s="50" t="str">
        <f>Order!O351</f>
        <v>Mother Tongue (8), Knowledge of Official Languages (5), Language Spoken Most Often at Home (8), Other Language Spoken Regularly at Home (9), Age Groups (7) and Sex (3) for the Population Excluding Institutional Residents of Canada, Provinces, Territories, Census Divisions and Census Subdivisions, 2011 Census</v>
      </c>
      <c r="G349" s="48">
        <v>1</v>
      </c>
      <c r="H349" s="48"/>
    </row>
    <row r="350" spans="1:8" ht="45.75" customHeight="1" x14ac:dyDescent="0.2">
      <c r="A350" s="46">
        <f>Order!B352</f>
        <v>9</v>
      </c>
      <c r="B350" s="47" t="str">
        <f>Order!C352</f>
        <v>TBT</v>
      </c>
      <c r="C350" s="48">
        <f>Order!A352</f>
        <v>369</v>
      </c>
      <c r="D350" s="46">
        <f>Order!L352</f>
        <v>1</v>
      </c>
      <c r="E350" s="49" t="str">
        <f>Order!E352</f>
        <v>98-314-X2011050</v>
      </c>
      <c r="F350" s="50" t="str">
        <f>Order!O352</f>
        <v>Mother Tongue - Detailed Aboriginal Languages (79), Single and Multiple Language Responses (3), Age Groups (13A), Sex (3) and Area of Residence (6) for the Population Excluding Institutional Residents of Canada, Provinces and Territories, 2011 Census</v>
      </c>
      <c r="G350" s="48">
        <v>1</v>
      </c>
      <c r="H350" s="48"/>
    </row>
    <row r="351" spans="1:8" ht="45.75" customHeight="1" x14ac:dyDescent="0.2">
      <c r="A351" s="46">
        <f>Order!B353</f>
        <v>9</v>
      </c>
      <c r="B351" s="47" t="str">
        <f>Order!C353</f>
        <v>TBT</v>
      </c>
      <c r="C351" s="48">
        <f>Order!A353</f>
        <v>370</v>
      </c>
      <c r="D351" s="46">
        <f>Order!L353</f>
        <v>1</v>
      </c>
      <c r="E351" s="49" t="str">
        <f>Order!E353</f>
        <v>98-314-X2011048</v>
      </c>
      <c r="F351" s="50" t="str">
        <f>Order!O353</f>
        <v>Mother Tongue - Detailed Aboriginal Languages (85), Languages Spoken Most Often at Home - Detailed Aboriginal Languages (85), Other Languages Spoken Regularly at Home - Aboriginal Languages (12), Age Groups (13A), Sex (3) and Area of Residence (6) for the Population Excluding Institutional Residents of Canada, Provinces and Territories, 2011 Census</v>
      </c>
      <c r="G351" s="48">
        <v>0</v>
      </c>
      <c r="H351" s="48"/>
    </row>
    <row r="352" spans="1:8" ht="45.75" customHeight="1" x14ac:dyDescent="0.2">
      <c r="A352" s="46">
        <f>Order!B354</f>
        <v>9</v>
      </c>
      <c r="B352" s="47" t="str">
        <f>Order!C354</f>
        <v>TBT</v>
      </c>
      <c r="C352" s="48">
        <f>Order!A354</f>
        <v>371</v>
      </c>
      <c r="D352" s="46">
        <f>Order!L354</f>
        <v>1</v>
      </c>
      <c r="E352" s="49" t="str">
        <f>Order!E354</f>
        <v>98-314-X2011049</v>
      </c>
      <c r="F352" s="50" t="str">
        <f>Order!O354</f>
        <v>Mother Tongue - Detailed Inuit Languages (15), Languages Spoken Most Often at Home - Detailed Inuit Languages (15), Other Languages Spoken Regularly at Home - Detailed Inuit Languages (16), Age Groups (13A), Sex (3) and Inuit Area of Residence (11) for the Population Excluding Institutional Residents of Canada, Provinces and Territories, 2011 Census</v>
      </c>
      <c r="G352" s="48">
        <v>0</v>
      </c>
      <c r="H352" s="48"/>
    </row>
    <row r="353" spans="1:8" ht="45.75" customHeight="1" x14ac:dyDescent="0.2">
      <c r="A353" s="46">
        <f>Order!B355</f>
        <v>9</v>
      </c>
      <c r="B353" s="47" t="str">
        <f>Order!C355</f>
        <v>TBT</v>
      </c>
      <c r="C353" s="48">
        <f>Order!A355</f>
        <v>372</v>
      </c>
      <c r="D353" s="46">
        <f>Order!L355</f>
        <v>2</v>
      </c>
      <c r="E353" s="49" t="str">
        <f>Order!E355</f>
        <v>98-314-X2011019</v>
      </c>
      <c r="F353" s="50" t="str">
        <f>Order!O355</f>
        <v>Mother Tongue of Female Married Spouse or Common-law Partner (10), Mother Tongue of Child (10), Mother Tongue of Male Married Spouse or Common-law Partner (10), Language Spoken Most Often at Home by Child (10), Other Language Spoken Regularly at Home by Child (11) and Age Group of Child (5) for Children Under 18 Years of Age in Opposite-sex Couple Families in Private Households of Canada, Provinces, Territories and Census Metropolitan Areas, 2011 Census</v>
      </c>
      <c r="G353" s="48">
        <v>0</v>
      </c>
      <c r="H353" s="48"/>
    </row>
    <row r="354" spans="1:8" ht="45.75" customHeight="1" x14ac:dyDescent="0.2">
      <c r="A354" s="46">
        <f>Order!B356</f>
        <v>9</v>
      </c>
      <c r="B354" s="47" t="str">
        <f>Order!C356</f>
        <v>TBT</v>
      </c>
      <c r="C354" s="48">
        <f>Order!A356</f>
        <v>373</v>
      </c>
      <c r="D354" s="46">
        <f>Order!L356</f>
        <v>1</v>
      </c>
      <c r="E354" s="49" t="str">
        <f>Order!E356</f>
        <v>98-314-X2011018</v>
      </c>
      <c r="F354" s="50" t="str">
        <f>Order!O356</f>
        <v>Mother Tongue of Married Spouse or Common-law Partner (10) and Mother Tongue of Other Married Spouse or Common-law Partner (10) for Couples in Private Households of Canada, Provinces, Territories, Census Metropolitan Areas and Census Agglomerations, 2011 Census</v>
      </c>
      <c r="G354" s="48">
        <v>1</v>
      </c>
      <c r="H354" s="48"/>
    </row>
    <row r="355" spans="1:8" ht="45.75" customHeight="1" x14ac:dyDescent="0.2">
      <c r="A355" s="46">
        <f>Order!B357</f>
        <v>9</v>
      </c>
      <c r="B355" s="47" t="str">
        <f>Order!C357</f>
        <v>TBT</v>
      </c>
      <c r="C355" s="48">
        <f>Order!A357</f>
        <v>374</v>
      </c>
      <c r="D355" s="46">
        <f>Order!L357</f>
        <v>2</v>
      </c>
      <c r="E355" s="49" t="str">
        <f>Order!E357</f>
        <v>98-314-X2011020</v>
      </c>
      <c r="F355" s="50" t="str">
        <f>Order!O357</f>
        <v>Mother Tongue of Married Spouse or Common-law Partner (10), Mother Tongue of Child (10), Mother Tongue of Other Married Spouse or Common-law Partner (10), Language Spoken Most Often at Home by Married Spouse or Common-law Partner (10), Language Spoken Most Often at Home by Child (10), Language Spoken Most Often at Home by Other Married Spouse or Common-law Partner (10), Age Group of Child (2) for Children Under 18 Years of Age in Couple Families in Private Households of Canada, Provinces, Territories and Census Metropolitan Areas, 2011 Census</v>
      </c>
      <c r="G355" s="48">
        <v>0</v>
      </c>
      <c r="H355" s="48"/>
    </row>
    <row r="356" spans="1:8" ht="45.75" customHeight="1" x14ac:dyDescent="0.2">
      <c r="A356" s="46">
        <f>Order!B358</f>
        <v>9</v>
      </c>
      <c r="B356" s="47" t="str">
        <f>Order!C358</f>
        <v>TBT</v>
      </c>
      <c r="C356" s="48">
        <f>Order!A358</f>
        <v>375</v>
      </c>
      <c r="D356" s="46">
        <f>Order!L358</f>
        <v>2</v>
      </c>
      <c r="E356" s="49" t="str">
        <f>Order!E358</f>
        <v>98-314-X2011021</v>
      </c>
      <c r="F356" s="50" t="str">
        <f>Order!O358</f>
        <v>Mother Tongue of Married Spouse or Common-law Partner (10), Mother Tongue of Child (10), Mother Tongue of Other Married Spouse or Common-law Partner (10), Knowledge of Official Languages by Married Spouse or Common-law Partner (5), Knowledge of Official Languages by Child (5), Knowledge of Official Languages by Other Married Spouse or Common-law Partner (5) and Age Group of Child (5) for Children Under 18 Years of Age in Couple Families in Private Households of Canada, Provinces, Territories, Census Metropolitan Areas and Census Agglomerations, 2011 Census</v>
      </c>
      <c r="G356" s="48">
        <v>0</v>
      </c>
      <c r="H356" s="48"/>
    </row>
    <row r="357" spans="1:8" ht="45.75" customHeight="1" x14ac:dyDescent="0.2">
      <c r="A357" s="46">
        <f>Order!B359</f>
        <v>7</v>
      </c>
      <c r="B357" s="47" t="str">
        <f>Order!C359</f>
        <v>TBT</v>
      </c>
      <c r="C357" s="48">
        <f>Order!A359</f>
        <v>376</v>
      </c>
      <c r="D357" s="46">
        <f>Order!L359</f>
        <v>0</v>
      </c>
      <c r="E357" s="49" t="str">
        <f>Order!E359</f>
        <v>Occupation summary</v>
      </c>
      <c r="F357" s="50" t="str">
        <f>Order!O359</f>
        <v>Occupation - National Occupational Classification (NOC) 2011 (693)</v>
      </c>
      <c r="G357" s="48">
        <v>0</v>
      </c>
      <c r="H357" s="48"/>
    </row>
    <row r="358" spans="1:8" ht="45.75" customHeight="1" x14ac:dyDescent="0.2">
      <c r="A358" s="46">
        <f>Order!B360</f>
        <v>7</v>
      </c>
      <c r="B358" s="47" t="str">
        <f>Order!C360</f>
        <v>TBT</v>
      </c>
      <c r="C358" s="48">
        <f>Order!A360</f>
        <v>377</v>
      </c>
      <c r="D358" s="46">
        <f>Order!L360</f>
        <v>1</v>
      </c>
      <c r="E358" s="49" t="str">
        <f>Order!E360</f>
        <v>Industry summary</v>
      </c>
      <c r="F358" s="50" t="str">
        <f>Order!O360</f>
        <v>Industry - North American Industry Classification System (NAICS) 2011 (1368)</v>
      </c>
      <c r="G358" s="48">
        <v>0</v>
      </c>
      <c r="H358" s="48"/>
    </row>
  </sheetData>
  <autoFilter ref="A1:H358"/>
  <conditionalFormatting sqref="D1:D1048576">
    <cfRule type="colorScale" priority="4">
      <colorScale>
        <cfvo type="min"/>
        <cfvo type="percentile" val="50"/>
        <cfvo type="max"/>
        <color rgb="FF63BE7B"/>
        <color rgb="FFFFEB84"/>
        <color rgb="FFF8696B"/>
      </colorScale>
    </cfRule>
  </conditionalFormatting>
  <conditionalFormatting sqref="B1">
    <cfRule type="colorScale" priority="3">
      <colorScale>
        <cfvo type="min"/>
        <cfvo type="percentile" val="50"/>
        <cfvo type="max"/>
        <color rgb="FF63BE7B"/>
        <color rgb="FFFFEB84"/>
        <color rgb="FFF8696B"/>
      </colorScale>
    </cfRule>
  </conditionalFormatting>
  <conditionalFormatting sqref="C1">
    <cfRule type="colorScale" priority="2">
      <colorScale>
        <cfvo type="min"/>
        <cfvo type="percentile" val="50"/>
        <cfvo type="max"/>
        <color rgb="FF63BE7B"/>
        <color rgb="FFFFEB84"/>
        <color rgb="FFF8696B"/>
      </colorScale>
    </cfRule>
  </conditionalFormatting>
  <conditionalFormatting sqref="G1">
    <cfRule type="colorScale" priority="1">
      <colorScale>
        <cfvo type="min"/>
        <cfvo type="percentile" val="50"/>
        <cfvo type="max"/>
        <color rgb="FF63BE7B"/>
        <color rgb="FFFFEB84"/>
        <color rgb="FFF8696B"/>
      </colorScale>
    </cfRule>
  </conditionalFormatting>
  <pageMargins left="0.25" right="0.25" top="0.75" bottom="0.75" header="0.3" footer="0.3"/>
  <pageSetup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5" operator="containsText" text="est_" id="{68BD3464-3B9D-4C04-9815-BE1753BC844B}">
            <xm:f>NOT(ISERROR(SEARCH("est_",Order!H1)))</xm:f>
            <x14:dxf>
              <font>
                <color rgb="FF9C6500"/>
              </font>
              <fill>
                <patternFill>
                  <bgColor rgb="FFFFEB9C"/>
                </patternFill>
              </fill>
            </x14:dxf>
          </x14:cfRule>
          <xm:sqref>E1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3"/>
  <sheetViews>
    <sheetView workbookViewId="0">
      <pane ySplit="1" topLeftCell="A20" activePane="bottomLeft" state="frozen"/>
      <selection pane="bottomLeft"/>
    </sheetView>
  </sheetViews>
  <sheetFormatPr defaultRowHeight="12.75" x14ac:dyDescent="0.2"/>
  <cols>
    <col min="1" max="1" width="15.7109375" style="37" customWidth="1"/>
    <col min="2" max="2" width="67.7109375" style="37" customWidth="1"/>
    <col min="3" max="3" width="82.42578125" style="37" bestFit="1" customWidth="1"/>
    <col min="4" max="16384" width="9.140625" style="37"/>
  </cols>
  <sheetData>
    <row r="1" spans="1:3" s="18" customFormat="1" x14ac:dyDescent="0.2">
      <c r="A1" s="18" t="s">
        <v>32</v>
      </c>
      <c r="B1" s="18" t="s">
        <v>33</v>
      </c>
      <c r="C1" s="18" t="s">
        <v>35</v>
      </c>
    </row>
    <row r="2" spans="1:3" x14ac:dyDescent="0.2">
      <c r="A2" s="37" t="s">
        <v>1052</v>
      </c>
      <c r="B2" s="37" t="s">
        <v>1099</v>
      </c>
    </row>
    <row r="3" spans="1:3" x14ac:dyDescent="0.2">
      <c r="A3" s="37" t="s">
        <v>0</v>
      </c>
      <c r="B3" s="37" t="s">
        <v>1116</v>
      </c>
      <c r="C3" s="16"/>
    </row>
    <row r="4" spans="1:3" x14ac:dyDescent="0.2">
      <c r="A4" s="37" t="s">
        <v>3</v>
      </c>
      <c r="B4" s="37" t="s">
        <v>4</v>
      </c>
      <c r="C4" s="37" t="s">
        <v>36</v>
      </c>
    </row>
    <row r="5" spans="1:3" x14ac:dyDescent="0.2">
      <c r="A5" s="37" t="s">
        <v>5</v>
      </c>
      <c r="B5" s="37" t="s">
        <v>1117</v>
      </c>
    </row>
    <row r="6" spans="1:3" x14ac:dyDescent="0.2">
      <c r="A6" s="37" t="s">
        <v>1</v>
      </c>
      <c r="B6" s="37" t="s">
        <v>34</v>
      </c>
    </row>
    <row r="7" spans="1:3" x14ac:dyDescent="0.2">
      <c r="A7" s="37" t="s">
        <v>14</v>
      </c>
      <c r="B7" s="37" t="s">
        <v>1100</v>
      </c>
      <c r="C7" s="37" t="s">
        <v>50</v>
      </c>
    </row>
    <row r="8" spans="1:3" x14ac:dyDescent="0.2">
      <c r="A8" s="37" t="s">
        <v>1057</v>
      </c>
      <c r="B8" s="37" t="s">
        <v>1101</v>
      </c>
      <c r="C8" s="37" t="s">
        <v>50</v>
      </c>
    </row>
    <row r="9" spans="1:3" x14ac:dyDescent="0.2">
      <c r="A9" s="37" t="s">
        <v>15</v>
      </c>
      <c r="B9" s="37" t="s">
        <v>1102</v>
      </c>
      <c r="C9" s="37" t="s">
        <v>50</v>
      </c>
    </row>
    <row r="10" spans="1:3" x14ac:dyDescent="0.2">
      <c r="A10" s="37" t="s">
        <v>1045</v>
      </c>
      <c r="B10" s="37" t="s">
        <v>1094</v>
      </c>
    </row>
    <row r="11" spans="1:3" x14ac:dyDescent="0.2">
      <c r="A11" s="37" t="s">
        <v>29</v>
      </c>
      <c r="B11" s="37" t="s">
        <v>1103</v>
      </c>
      <c r="C11" s="37" t="s">
        <v>50</v>
      </c>
    </row>
    <row r="12" spans="1:3" x14ac:dyDescent="0.2">
      <c r="A12" s="37" t="s">
        <v>16</v>
      </c>
      <c r="B12" s="37" t="s">
        <v>1095</v>
      </c>
    </row>
    <row r="13" spans="1:3" x14ac:dyDescent="0.2">
      <c r="A13" s="37" t="s">
        <v>1053</v>
      </c>
      <c r="B13" s="37" t="s">
        <v>1054</v>
      </c>
    </row>
    <row r="14" spans="1:3" x14ac:dyDescent="0.2">
      <c r="A14" s="37" t="s">
        <v>1279</v>
      </c>
      <c r="B14" s="37" t="s">
        <v>1288</v>
      </c>
      <c r="C14" s="37" t="s">
        <v>50</v>
      </c>
    </row>
    <row r="15" spans="1:3" x14ac:dyDescent="0.2">
      <c r="A15" s="37" t="s">
        <v>1075</v>
      </c>
      <c r="B15" s="37" t="s">
        <v>1076</v>
      </c>
      <c r="C15" s="37" t="s">
        <v>50</v>
      </c>
    </row>
    <row r="16" spans="1:3" x14ac:dyDescent="0.2">
      <c r="A16" s="37" t="s">
        <v>11</v>
      </c>
      <c r="B16" s="37" t="s">
        <v>41</v>
      </c>
    </row>
    <row r="17" spans="1:3" x14ac:dyDescent="0.2">
      <c r="A17" s="37" t="s">
        <v>12</v>
      </c>
      <c r="B17" s="37" t="s">
        <v>42</v>
      </c>
    </row>
    <row r="18" spans="1:3" x14ac:dyDescent="0.2">
      <c r="A18" s="37" t="s">
        <v>2</v>
      </c>
      <c r="B18" s="37" t="s">
        <v>1104</v>
      </c>
    </row>
    <row r="19" spans="1:3" x14ac:dyDescent="0.2">
      <c r="A19" s="37" t="s">
        <v>6</v>
      </c>
      <c r="B19" s="37" t="s">
        <v>13</v>
      </c>
    </row>
    <row r="20" spans="1:3" x14ac:dyDescent="0.2">
      <c r="A20" s="37" t="s">
        <v>7</v>
      </c>
      <c r="B20" s="37" t="s">
        <v>1096</v>
      </c>
      <c r="C20" s="37" t="s">
        <v>1097</v>
      </c>
    </row>
    <row r="21" spans="1:3" x14ac:dyDescent="0.2">
      <c r="A21" s="37" t="s">
        <v>8</v>
      </c>
      <c r="B21" s="37" t="s">
        <v>1141</v>
      </c>
      <c r="C21" s="37" t="s">
        <v>1098</v>
      </c>
    </row>
    <row r="22" spans="1:3" x14ac:dyDescent="0.2">
      <c r="A22" s="37" t="s">
        <v>1038</v>
      </c>
      <c r="B22" s="37" t="s">
        <v>1140</v>
      </c>
      <c r="C22" s="37" t="s">
        <v>1051</v>
      </c>
    </row>
    <row r="23" spans="1:3" x14ac:dyDescent="0.2">
      <c r="A23" s="37" t="s">
        <v>9</v>
      </c>
      <c r="B23" s="37" t="s">
        <v>1105</v>
      </c>
    </row>
    <row r="24" spans="1:3" x14ac:dyDescent="0.2">
      <c r="A24" s="37" t="s">
        <v>31</v>
      </c>
      <c r="B24" s="37" t="s">
        <v>1106</v>
      </c>
    </row>
    <row r="25" spans="1:3" x14ac:dyDescent="0.2">
      <c r="A25" s="37" t="s">
        <v>40</v>
      </c>
      <c r="B25" s="37" t="s">
        <v>1142</v>
      </c>
      <c r="C25" s="37" t="s">
        <v>38</v>
      </c>
    </row>
    <row r="26" spans="1:3" x14ac:dyDescent="0.2">
      <c r="A26" s="37" t="s">
        <v>37</v>
      </c>
      <c r="B26" s="37" t="s">
        <v>39</v>
      </c>
    </row>
    <row r="27" spans="1:3" x14ac:dyDescent="0.2">
      <c r="A27" s="37" t="s">
        <v>1046</v>
      </c>
      <c r="B27" s="37" t="s">
        <v>1107</v>
      </c>
      <c r="C27" s="37" t="s">
        <v>50</v>
      </c>
    </row>
    <row r="28" spans="1:3" x14ac:dyDescent="0.2">
      <c r="A28" s="37" t="s">
        <v>30</v>
      </c>
      <c r="B28" s="37" t="s">
        <v>43</v>
      </c>
    </row>
    <row r="29" spans="1:3" x14ac:dyDescent="0.2">
      <c r="A29" s="37" t="s">
        <v>10</v>
      </c>
      <c r="B29" s="37" t="s">
        <v>1108</v>
      </c>
    </row>
    <row r="30" spans="1:3" x14ac:dyDescent="0.2">
      <c r="A30" s="37" t="s">
        <v>17</v>
      </c>
      <c r="B30" s="37" t="s">
        <v>44</v>
      </c>
    </row>
    <row r="31" spans="1:3" x14ac:dyDescent="0.2">
      <c r="A31" s="37" t="s">
        <v>18</v>
      </c>
      <c r="B31" s="37" t="s">
        <v>47</v>
      </c>
    </row>
    <row r="32" spans="1:3" x14ac:dyDescent="0.2">
      <c r="A32" s="37" t="s">
        <v>19</v>
      </c>
      <c r="B32" s="37" t="s">
        <v>1109</v>
      </c>
    </row>
    <row r="33" spans="1:3" x14ac:dyDescent="0.2">
      <c r="A33" s="37" t="s">
        <v>21</v>
      </c>
      <c r="B33" s="37" t="s">
        <v>1110</v>
      </c>
    </row>
    <row r="34" spans="1:3" x14ac:dyDescent="0.2">
      <c r="A34" s="37" t="s">
        <v>20</v>
      </c>
      <c r="B34" s="37" t="s">
        <v>45</v>
      </c>
    </row>
    <row r="35" spans="1:3" x14ac:dyDescent="0.2">
      <c r="A35" s="37" t="s">
        <v>22</v>
      </c>
      <c r="B35" s="37" t="s">
        <v>48</v>
      </c>
    </row>
    <row r="36" spans="1:3" x14ac:dyDescent="0.2">
      <c r="A36" s="37" t="s">
        <v>23</v>
      </c>
      <c r="B36" s="37" t="s">
        <v>1111</v>
      </c>
    </row>
    <row r="37" spans="1:3" x14ac:dyDescent="0.2">
      <c r="A37" s="37" t="s">
        <v>24</v>
      </c>
      <c r="B37" s="37" t="s">
        <v>1112</v>
      </c>
    </row>
    <row r="38" spans="1:3" x14ac:dyDescent="0.2">
      <c r="A38" s="37" t="s">
        <v>25</v>
      </c>
      <c r="B38" s="37" t="s">
        <v>46</v>
      </c>
    </row>
    <row r="39" spans="1:3" x14ac:dyDescent="0.2">
      <c r="A39" s="37" t="s">
        <v>27</v>
      </c>
      <c r="B39" s="37" t="s">
        <v>49</v>
      </c>
    </row>
    <row r="40" spans="1:3" x14ac:dyDescent="0.2">
      <c r="A40" s="37" t="s">
        <v>26</v>
      </c>
      <c r="B40" s="37" t="s">
        <v>1113</v>
      </c>
    </row>
    <row r="41" spans="1:3" x14ac:dyDescent="0.2">
      <c r="A41" s="37" t="s">
        <v>28</v>
      </c>
      <c r="B41" s="37" t="s">
        <v>1114</v>
      </c>
    </row>
    <row r="42" spans="1:3" x14ac:dyDescent="0.2">
      <c r="A42" s="37" t="s">
        <v>1060</v>
      </c>
      <c r="B42" s="37" t="s">
        <v>1115</v>
      </c>
    </row>
    <row r="43" spans="1:3" x14ac:dyDescent="0.2">
      <c r="A43" s="37" t="s">
        <v>1061</v>
      </c>
      <c r="B43" s="37" t="s">
        <v>1062</v>
      </c>
    </row>
    <row r="44" spans="1:3" x14ac:dyDescent="0.2">
      <c r="A44" s="37" t="s">
        <v>1287</v>
      </c>
      <c r="B44" s="37" t="s">
        <v>1140</v>
      </c>
      <c r="C44" s="37" t="s">
        <v>1285</v>
      </c>
    </row>
    <row r="45" spans="1:3" x14ac:dyDescent="0.2">
      <c r="A45" s="37" t="s">
        <v>1019</v>
      </c>
      <c r="B45" s="37" t="s">
        <v>1063</v>
      </c>
      <c r="C45" s="37" t="s">
        <v>50</v>
      </c>
    </row>
    <row r="46" spans="1:3" x14ac:dyDescent="0.2">
      <c r="A46" s="37" t="s">
        <v>1020</v>
      </c>
      <c r="B46" s="37" t="s">
        <v>1064</v>
      </c>
      <c r="C46" s="37" t="s">
        <v>50</v>
      </c>
    </row>
    <row r="47" spans="1:3" x14ac:dyDescent="0.2">
      <c r="A47" s="37" t="s">
        <v>1021</v>
      </c>
      <c r="B47" s="37" t="s">
        <v>1118</v>
      </c>
      <c r="C47" s="37" t="s">
        <v>50</v>
      </c>
    </row>
    <row r="48" spans="1:3" x14ac:dyDescent="0.2">
      <c r="A48" s="37" t="s">
        <v>1022</v>
      </c>
      <c r="B48" s="37" t="s">
        <v>1065</v>
      </c>
      <c r="C48" s="37" t="s">
        <v>50</v>
      </c>
    </row>
    <row r="49" spans="1:3" x14ac:dyDescent="0.2">
      <c r="A49" s="37" t="s">
        <v>1023</v>
      </c>
      <c r="B49" s="37" t="s">
        <v>1125</v>
      </c>
      <c r="C49" s="37" t="s">
        <v>50</v>
      </c>
    </row>
    <row r="50" spans="1:3" x14ac:dyDescent="0.2">
      <c r="A50" s="37" t="s">
        <v>1024</v>
      </c>
      <c r="B50" s="37" t="s">
        <v>1124</v>
      </c>
      <c r="C50" s="37" t="s">
        <v>50</v>
      </c>
    </row>
    <row r="51" spans="1:3" x14ac:dyDescent="0.2">
      <c r="A51" s="37" t="s">
        <v>1025</v>
      </c>
      <c r="B51" s="37" t="s">
        <v>1123</v>
      </c>
      <c r="C51" s="37" t="s">
        <v>50</v>
      </c>
    </row>
    <row r="52" spans="1:3" x14ac:dyDescent="0.2">
      <c r="A52" s="37" t="s">
        <v>1026</v>
      </c>
      <c r="B52" s="37" t="s">
        <v>1128</v>
      </c>
      <c r="C52" s="37" t="s">
        <v>50</v>
      </c>
    </row>
    <row r="53" spans="1:3" x14ac:dyDescent="0.2">
      <c r="A53" s="37" t="s">
        <v>1126</v>
      </c>
      <c r="B53" s="37" t="s">
        <v>1129</v>
      </c>
      <c r="C53" s="37" t="s">
        <v>50</v>
      </c>
    </row>
  </sheetData>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0"/>
  <sheetViews>
    <sheetView workbookViewId="0">
      <pane ySplit="1" topLeftCell="A2" activePane="bottomLeft" state="frozen"/>
      <selection pane="bottomLeft"/>
    </sheetView>
  </sheetViews>
  <sheetFormatPr defaultRowHeight="12.75" x14ac:dyDescent="0.2"/>
  <cols>
    <col min="1" max="1" width="6.7109375" customWidth="1"/>
    <col min="2" max="2" width="57.28515625" bestFit="1" customWidth="1"/>
  </cols>
  <sheetData>
    <row r="1" spans="1:2" x14ac:dyDescent="0.2">
      <c r="A1" s="18" t="s">
        <v>1145</v>
      </c>
      <c r="B1" s="18" t="s">
        <v>993</v>
      </c>
    </row>
    <row r="2" spans="1:2" x14ac:dyDescent="0.2">
      <c r="A2" s="19">
        <v>1</v>
      </c>
      <c r="B2" t="s">
        <v>987</v>
      </c>
    </row>
    <row r="3" spans="1:2" x14ac:dyDescent="0.2">
      <c r="A3" s="19">
        <v>2</v>
      </c>
      <c r="B3" t="s">
        <v>1277</v>
      </c>
    </row>
    <row r="4" spans="1:2" x14ac:dyDescent="0.2">
      <c r="A4" s="19">
        <v>3</v>
      </c>
      <c r="B4" t="s">
        <v>988</v>
      </c>
    </row>
    <row r="5" spans="1:2" x14ac:dyDescent="0.2">
      <c r="A5" s="19">
        <v>4</v>
      </c>
      <c r="B5" t="s">
        <v>989</v>
      </c>
    </row>
    <row r="6" spans="1:2" x14ac:dyDescent="0.2">
      <c r="A6" s="19">
        <v>5</v>
      </c>
      <c r="B6" t="s">
        <v>990</v>
      </c>
    </row>
    <row r="7" spans="1:2" x14ac:dyDescent="0.2">
      <c r="A7" s="19">
        <v>6</v>
      </c>
      <c r="B7" t="s">
        <v>991</v>
      </c>
    </row>
    <row r="8" spans="1:2" x14ac:dyDescent="0.2">
      <c r="A8" s="19">
        <v>7</v>
      </c>
      <c r="B8" t="s">
        <v>1119</v>
      </c>
    </row>
    <row r="9" spans="1:2" x14ac:dyDescent="0.2">
      <c r="A9" s="19">
        <v>8</v>
      </c>
      <c r="B9" t="s">
        <v>992</v>
      </c>
    </row>
    <row r="10" spans="1:2" x14ac:dyDescent="0.2">
      <c r="A10" s="19">
        <v>9</v>
      </c>
      <c r="B10" t="s">
        <v>1278</v>
      </c>
    </row>
  </sheetData>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pane ySplit="1" topLeftCell="A2" activePane="bottomLeft" state="frozen"/>
      <selection pane="bottomLeft"/>
    </sheetView>
  </sheetViews>
  <sheetFormatPr defaultRowHeight="12.75" x14ac:dyDescent="0.2"/>
  <cols>
    <col min="1" max="1" width="9.42578125" bestFit="1" customWidth="1"/>
    <col min="2" max="2" width="61.7109375" bestFit="1" customWidth="1"/>
    <col min="3" max="3" width="10.140625" bestFit="1" customWidth="1"/>
    <col min="4" max="4" width="11.42578125" bestFit="1" customWidth="1"/>
  </cols>
  <sheetData>
    <row r="1" spans="1:4" x14ac:dyDescent="0.2">
      <c r="A1" s="18" t="s">
        <v>1144</v>
      </c>
      <c r="B1" s="18" t="s">
        <v>993</v>
      </c>
      <c r="C1" s="20" t="s">
        <v>994</v>
      </c>
      <c r="D1" t="s">
        <v>1120</v>
      </c>
    </row>
    <row r="2" spans="1:4" x14ac:dyDescent="0.2">
      <c r="A2" t="s">
        <v>137</v>
      </c>
      <c r="B2" t="s">
        <v>971</v>
      </c>
      <c r="C2" s="21" t="s">
        <v>996</v>
      </c>
      <c r="D2" t="s">
        <v>1122</v>
      </c>
    </row>
    <row r="3" spans="1:4" x14ac:dyDescent="0.2">
      <c r="A3" s="22" t="s">
        <v>819</v>
      </c>
      <c r="B3" t="s">
        <v>972</v>
      </c>
      <c r="C3" s="21">
        <v>2006</v>
      </c>
      <c r="D3" t="s">
        <v>1121</v>
      </c>
    </row>
    <row r="4" spans="1:4" x14ac:dyDescent="0.2">
      <c r="A4" t="s">
        <v>826</v>
      </c>
      <c r="B4" t="s">
        <v>973</v>
      </c>
      <c r="C4" s="21">
        <v>2006</v>
      </c>
      <c r="D4" t="s">
        <v>1122</v>
      </c>
    </row>
    <row r="5" spans="1:4" x14ac:dyDescent="0.2">
      <c r="A5" t="s">
        <v>828</v>
      </c>
      <c r="B5" t="s">
        <v>974</v>
      </c>
      <c r="C5" s="21">
        <v>2006</v>
      </c>
      <c r="D5" t="s">
        <v>1122</v>
      </c>
    </row>
    <row r="6" spans="1:4" x14ac:dyDescent="0.2">
      <c r="A6" s="22" t="s">
        <v>821</v>
      </c>
      <c r="B6" t="s">
        <v>975</v>
      </c>
      <c r="C6" s="21">
        <v>2006</v>
      </c>
      <c r="D6" t="s">
        <v>1121</v>
      </c>
    </row>
    <row r="7" spans="1:4" x14ac:dyDescent="0.2">
      <c r="A7" s="22" t="s">
        <v>822</v>
      </c>
      <c r="B7" t="s">
        <v>976</v>
      </c>
      <c r="C7" s="21">
        <v>2006</v>
      </c>
      <c r="D7" t="s">
        <v>1121</v>
      </c>
    </row>
    <row r="8" spans="1:4" x14ac:dyDescent="0.2">
      <c r="A8" s="22" t="s">
        <v>823</v>
      </c>
      <c r="B8" t="s">
        <v>977</v>
      </c>
      <c r="C8" s="21">
        <v>2006</v>
      </c>
      <c r="D8" t="s">
        <v>1121</v>
      </c>
    </row>
    <row r="9" spans="1:4" x14ac:dyDescent="0.2">
      <c r="A9" s="22" t="s">
        <v>829</v>
      </c>
      <c r="B9" t="s">
        <v>978</v>
      </c>
      <c r="C9" s="21">
        <v>2006</v>
      </c>
      <c r="D9" t="s">
        <v>1121</v>
      </c>
    </row>
    <row r="10" spans="1:4" x14ac:dyDescent="0.2">
      <c r="A10" t="s">
        <v>825</v>
      </c>
      <c r="B10" t="s">
        <v>979</v>
      </c>
      <c r="C10" s="21">
        <v>2006</v>
      </c>
      <c r="D10" t="s">
        <v>1122</v>
      </c>
    </row>
    <row r="11" spans="1:4" x14ac:dyDescent="0.2">
      <c r="A11" t="s">
        <v>824</v>
      </c>
      <c r="B11" t="s">
        <v>980</v>
      </c>
      <c r="C11" s="21">
        <v>2006</v>
      </c>
      <c r="D11" t="s">
        <v>1122</v>
      </c>
    </row>
    <row r="12" spans="1:4" x14ac:dyDescent="0.2">
      <c r="A12" t="s">
        <v>820</v>
      </c>
      <c r="B12" t="s">
        <v>981</v>
      </c>
      <c r="C12" s="21">
        <v>2006</v>
      </c>
      <c r="D12" t="s">
        <v>1122</v>
      </c>
    </row>
    <row r="13" spans="1:4" x14ac:dyDescent="0.2">
      <c r="A13" t="s">
        <v>139</v>
      </c>
      <c r="B13" t="s">
        <v>982</v>
      </c>
      <c r="C13" s="21" t="s">
        <v>996</v>
      </c>
      <c r="D13" t="s">
        <v>1122</v>
      </c>
    </row>
    <row r="14" spans="1:4" x14ac:dyDescent="0.2">
      <c r="A14" t="s">
        <v>985</v>
      </c>
      <c r="B14" t="s">
        <v>983</v>
      </c>
      <c r="C14" s="21">
        <v>2006</v>
      </c>
      <c r="D14" t="s">
        <v>1122</v>
      </c>
    </row>
    <row r="15" spans="1:4" x14ac:dyDescent="0.2">
      <c r="A15" t="s">
        <v>986</v>
      </c>
      <c r="B15" t="s">
        <v>984</v>
      </c>
      <c r="C15" s="21">
        <v>2006</v>
      </c>
      <c r="D15" t="s">
        <v>1122</v>
      </c>
    </row>
    <row r="16" spans="1:4" x14ac:dyDescent="0.2">
      <c r="A16" s="22" t="s">
        <v>52</v>
      </c>
      <c r="B16" t="s">
        <v>995</v>
      </c>
      <c r="C16" s="21">
        <v>2011</v>
      </c>
      <c r="D16" t="s">
        <v>1121</v>
      </c>
    </row>
    <row r="17" spans="1:4" x14ac:dyDescent="0.2">
      <c r="A17" t="s">
        <v>138</v>
      </c>
      <c r="B17" t="s">
        <v>997</v>
      </c>
      <c r="C17" s="21" t="s">
        <v>998</v>
      </c>
      <c r="D17" t="s">
        <v>1122</v>
      </c>
    </row>
    <row r="18" spans="1:4" x14ac:dyDescent="0.2">
      <c r="A18" s="22" t="s">
        <v>140</v>
      </c>
      <c r="B18" t="s">
        <v>999</v>
      </c>
      <c r="C18" s="21" t="s">
        <v>998</v>
      </c>
      <c r="D18" t="s">
        <v>1121</v>
      </c>
    </row>
    <row r="19" spans="1:4" x14ac:dyDescent="0.2">
      <c r="A19" s="22" t="s">
        <v>1001</v>
      </c>
      <c r="B19" t="s">
        <v>1000</v>
      </c>
      <c r="C19" s="21" t="s">
        <v>998</v>
      </c>
      <c r="D19" t="s">
        <v>1121</v>
      </c>
    </row>
    <row r="20" spans="1:4" x14ac:dyDescent="0.2">
      <c r="A20" s="22" t="s">
        <v>818</v>
      </c>
      <c r="B20" t="s">
        <v>1002</v>
      </c>
      <c r="C20" s="21" t="s">
        <v>998</v>
      </c>
      <c r="D20" t="s">
        <v>1121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
  <sheetViews>
    <sheetView workbookViewId="0">
      <pane ySplit="1" topLeftCell="A2" activePane="bottomLeft" state="frozen"/>
      <selection pane="bottomLeft"/>
    </sheetView>
  </sheetViews>
  <sheetFormatPr defaultRowHeight="12.75" x14ac:dyDescent="0.2"/>
  <cols>
    <col min="1" max="1" width="65.7109375" customWidth="1"/>
    <col min="2" max="2" width="14.7109375" style="25" customWidth="1"/>
  </cols>
  <sheetData>
    <row r="1" spans="1:2" x14ac:dyDescent="0.2">
      <c r="A1" t="s">
        <v>66</v>
      </c>
      <c r="B1" s="25" t="s">
        <v>65</v>
      </c>
    </row>
    <row r="2" spans="1:2" x14ac:dyDescent="0.2">
      <c r="A2" t="s">
        <v>1093</v>
      </c>
    </row>
    <row r="3" spans="1:2" x14ac:dyDescent="0.2">
      <c r="A3" s="35" t="s">
        <v>1077</v>
      </c>
      <c r="B3" s="36">
        <v>90000</v>
      </c>
    </row>
    <row r="4" spans="1:2" x14ac:dyDescent="0.2">
      <c r="A4" s="35" t="s">
        <v>1078</v>
      </c>
      <c r="B4" s="36">
        <v>20000</v>
      </c>
    </row>
    <row r="5" spans="1:2" x14ac:dyDescent="0.2">
      <c r="A5" s="35" t="s">
        <v>1081</v>
      </c>
      <c r="B5" s="36">
        <f>SUM(B3:B4)</f>
        <v>110000</v>
      </c>
    </row>
    <row r="6" spans="1:2" x14ac:dyDescent="0.2">
      <c r="A6" s="35" t="s">
        <v>1079</v>
      </c>
      <c r="B6" s="36">
        <v>40000</v>
      </c>
    </row>
    <row r="7" spans="1:2" x14ac:dyDescent="0.2">
      <c r="A7" s="35" t="s">
        <v>1080</v>
      </c>
      <c r="B7" s="36">
        <f>SUM(B3:B4,B6)</f>
        <v>150000</v>
      </c>
    </row>
    <row r="8" spans="1:2" x14ac:dyDescent="0.2">
      <c r="A8" s="19" t="s">
        <v>1092</v>
      </c>
      <c r="B8" s="36"/>
    </row>
    <row r="9" spans="1:2" x14ac:dyDescent="0.2">
      <c r="A9" s="35" t="s">
        <v>1090</v>
      </c>
      <c r="B9" s="36">
        <v>400</v>
      </c>
    </row>
    <row r="10" spans="1:2" x14ac:dyDescent="0.2">
      <c r="A10" s="35" t="s">
        <v>1091</v>
      </c>
      <c r="B10" s="27">
        <v>500000000</v>
      </c>
    </row>
    <row r="11" spans="1:2" x14ac:dyDescent="0.2">
      <c r="A11" s="35" t="s">
        <v>1018</v>
      </c>
      <c r="B11" s="27">
        <v>2</v>
      </c>
    </row>
    <row r="12" spans="1:2" x14ac:dyDescent="0.2">
      <c r="A12" s="19" t="s">
        <v>1082</v>
      </c>
      <c r="B12" s="27"/>
    </row>
    <row r="13" spans="1:2" x14ac:dyDescent="0.2">
      <c r="A13" s="35" t="s">
        <v>62</v>
      </c>
      <c r="B13" s="27">
        <v>56204</v>
      </c>
    </row>
    <row r="14" spans="1:2" x14ac:dyDescent="0.2">
      <c r="A14" s="35" t="s">
        <v>1058</v>
      </c>
      <c r="B14" s="27">
        <v>5253</v>
      </c>
    </row>
    <row r="15" spans="1:2" x14ac:dyDescent="0.2">
      <c r="A15" s="35" t="s">
        <v>63</v>
      </c>
      <c r="B15" s="27">
        <v>5452</v>
      </c>
    </row>
    <row r="16" spans="1:2" x14ac:dyDescent="0.2">
      <c r="A16" s="35" t="s">
        <v>64</v>
      </c>
      <c r="B16" s="27">
        <v>7415</v>
      </c>
    </row>
    <row r="17" spans="1:2" x14ac:dyDescent="0.2">
      <c r="A17" t="s">
        <v>1083</v>
      </c>
      <c r="B17" s="27"/>
    </row>
    <row r="18" spans="1:2" x14ac:dyDescent="0.2">
      <c r="A18" s="35" t="s">
        <v>1029</v>
      </c>
      <c r="B18" s="27">
        <v>1</v>
      </c>
    </row>
    <row r="19" spans="1:2" x14ac:dyDescent="0.2">
      <c r="A19" s="35" t="s">
        <v>1030</v>
      </c>
      <c r="B19" s="27">
        <v>1</v>
      </c>
    </row>
    <row r="20" spans="1:2" x14ac:dyDescent="0.2">
      <c r="A20" s="35" t="s">
        <v>1031</v>
      </c>
      <c r="B20" s="27">
        <v>1</v>
      </c>
    </row>
    <row r="21" spans="1:2" x14ac:dyDescent="0.2">
      <c r="A21" s="35" t="s">
        <v>1032</v>
      </c>
      <c r="B21" s="27">
        <v>1</v>
      </c>
    </row>
    <row r="22" spans="1:2" x14ac:dyDescent="0.2">
      <c r="A22" s="35" t="s">
        <v>1033</v>
      </c>
      <c r="B22" s="27">
        <v>1</v>
      </c>
    </row>
    <row r="23" spans="1:2" x14ac:dyDescent="0.2">
      <c r="A23" s="35" t="s">
        <v>1034</v>
      </c>
      <c r="B23" s="27">
        <v>1</v>
      </c>
    </row>
    <row r="24" spans="1:2" x14ac:dyDescent="0.2">
      <c r="A24" s="35" t="s">
        <v>1035</v>
      </c>
      <c r="B24" s="27">
        <v>1</v>
      </c>
    </row>
    <row r="25" spans="1:2" x14ac:dyDescent="0.2">
      <c r="A25" s="35" t="s">
        <v>1036</v>
      </c>
      <c r="B25" s="27">
        <v>1</v>
      </c>
    </row>
    <row r="26" spans="1:2" x14ac:dyDescent="0.2">
      <c r="A26" s="35" t="s">
        <v>1127</v>
      </c>
      <c r="B26" s="27">
        <v>1</v>
      </c>
    </row>
    <row r="27" spans="1:2" x14ac:dyDescent="0.2">
      <c r="A27" s="35" t="s">
        <v>1286</v>
      </c>
      <c r="B27" s="27">
        <v>-99</v>
      </c>
    </row>
  </sheetData>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6"/>
  <sheetViews>
    <sheetView workbookViewId="0">
      <pane ySplit="1" topLeftCell="A2" activePane="bottomLeft" state="frozen"/>
      <selection pane="bottomLeft"/>
    </sheetView>
  </sheetViews>
  <sheetFormatPr defaultRowHeight="12.75" x14ac:dyDescent="0.2"/>
  <cols>
    <col min="1" max="1" width="40.7109375" style="37" customWidth="1"/>
    <col min="2" max="2" width="15.7109375" style="37" customWidth="1"/>
    <col min="3" max="3" width="77.28515625" style="37" customWidth="1"/>
    <col min="4" max="16384" width="9.140625" style="37"/>
  </cols>
  <sheetData>
    <row r="1" spans="1:3" s="39" customFormat="1" x14ac:dyDescent="0.2">
      <c r="A1" s="39" t="s">
        <v>993</v>
      </c>
      <c r="B1" s="39" t="s">
        <v>65</v>
      </c>
      <c r="C1" s="39" t="s">
        <v>1084</v>
      </c>
    </row>
    <row r="2" spans="1:3" x14ac:dyDescent="0.2">
      <c r="A2" s="37" t="s">
        <v>1050</v>
      </c>
      <c r="B2" s="38">
        <f>SUMPRODUCT(Order!F:F,Order!N:N)</f>
        <v>85</v>
      </c>
      <c r="C2" s="37" t="s">
        <v>1085</v>
      </c>
    </row>
    <row r="3" spans="1:3" x14ac:dyDescent="0.2">
      <c r="A3" s="37" t="s">
        <v>1059</v>
      </c>
      <c r="B3" s="38">
        <f>SUMPRODUCT(Order!G:G,Order!N:N)</f>
        <v>23</v>
      </c>
      <c r="C3" s="37" t="s">
        <v>1086</v>
      </c>
    </row>
    <row r="4" spans="1:3" x14ac:dyDescent="0.2">
      <c r="A4" s="37" t="s">
        <v>1049</v>
      </c>
      <c r="B4" s="38">
        <f>SUMPRODUCT(Order!H:H,Order!N:N)</f>
        <v>105</v>
      </c>
      <c r="C4" s="37" t="s">
        <v>1087</v>
      </c>
    </row>
    <row r="5" spans="1:3" x14ac:dyDescent="0.2">
      <c r="A5" s="37" t="s">
        <v>1300</v>
      </c>
      <c r="B5" s="38">
        <f>SUMPRODUCT(Order!J:J,Order!N:N)</f>
        <v>106</v>
      </c>
      <c r="C5" s="37" t="s">
        <v>1088</v>
      </c>
    </row>
    <row r="6" spans="1:3" x14ac:dyDescent="0.2">
      <c r="A6" s="37" t="s">
        <v>1143</v>
      </c>
      <c r="B6" s="38">
        <f>SUM(B2:B5)</f>
        <v>319</v>
      </c>
      <c r="C6" s="37" t="s">
        <v>1143</v>
      </c>
    </row>
    <row r="7" spans="1:3" x14ac:dyDescent="0.2">
      <c r="A7" s="37" t="s">
        <v>1299</v>
      </c>
      <c r="B7" s="38">
        <f>SUM(Order!N:N)</f>
        <v>113</v>
      </c>
    </row>
    <row r="8" spans="1:3" x14ac:dyDescent="0.2">
      <c r="A8" s="37" t="s">
        <v>1301</v>
      </c>
      <c r="B8" s="6">
        <f>SUMPRODUCT(Order!I:I,Order!N:N)</f>
        <v>84426.200000000041</v>
      </c>
      <c r="C8" t="s">
        <v>1297</v>
      </c>
    </row>
    <row r="9" spans="1:3" x14ac:dyDescent="0.2">
      <c r="A9" s="37" t="s">
        <v>1302</v>
      </c>
      <c r="B9" s="6">
        <f>SUMPRODUCT(Order!K:K,Order!N:N)</f>
        <v>130026.20000000003</v>
      </c>
      <c r="C9" t="s">
        <v>1298</v>
      </c>
    </row>
    <row r="10" spans="1:3" ht="25.5" x14ac:dyDescent="0.2">
      <c r="A10" s="37" t="s">
        <v>1066</v>
      </c>
      <c r="B10" s="38">
        <f>SUMPRODUCT(Order!AA:AA,Order!N:N)</f>
        <v>5</v>
      </c>
      <c r="C10" s="16" t="s">
        <v>1089</v>
      </c>
    </row>
    <row r="11" spans="1:3" x14ac:dyDescent="0.2">
      <c r="A11"/>
    </row>
    <row r="12" spans="1:3" x14ac:dyDescent="0.2">
      <c r="A12"/>
    </row>
    <row r="13" spans="1:3" x14ac:dyDescent="0.2">
      <c r="A13"/>
    </row>
    <row r="14" spans="1:3" x14ac:dyDescent="0.2">
      <c r="A14"/>
    </row>
    <row r="15" spans="1:3" x14ac:dyDescent="0.2">
      <c r="A15"/>
    </row>
    <row r="16" spans="1:3" x14ac:dyDescent="0.2">
      <c r="A16"/>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Order</vt:lpstr>
      <vt:lpstr>Quicksheet</vt:lpstr>
      <vt:lpstr>Variables</vt:lpstr>
      <vt:lpstr>Order groups</vt:lpstr>
      <vt:lpstr>Topics</vt:lpstr>
      <vt:lpstr>Assumptions</vt:lpstr>
      <vt:lpstr>Summary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2013-12-19T19:21:31Z</dcterms:created>
  <dcterms:modified xsi:type="dcterms:W3CDTF">2013-12-19T19:22:44Z</dcterms:modified>
</cp:coreProperties>
</file>